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7-401" sheetId="1" r:id="rId1"/>
  </sheets>
  <definedNames/>
  <calcPr fullCalcOnLoad="1"/>
</workbook>
</file>

<file path=xl/sharedStrings.xml><?xml version="1.0" encoding="utf-8"?>
<sst xmlns="http://schemas.openxmlformats.org/spreadsheetml/2006/main" count="145" uniqueCount="72">
  <si>
    <t>Preliminära snabbvattenhaltskorrigerade skörderesultat från sortförsöken i vårkorn 2003</t>
  </si>
  <si>
    <t>VÅRKORN 2003</t>
  </si>
  <si>
    <t>L7-401 M 502/03</t>
  </si>
  <si>
    <t xml:space="preserve">L7-401 M 956/03 </t>
  </si>
  <si>
    <t xml:space="preserve">L7-401  </t>
  </si>
  <si>
    <t>M 714/03</t>
  </si>
  <si>
    <t xml:space="preserve">L7-401 </t>
  </si>
  <si>
    <t>M 715/03</t>
  </si>
  <si>
    <t>Fatterslund, Staffanstorp</t>
  </si>
  <si>
    <t>Slättåkra, Klagstorp</t>
  </si>
  <si>
    <t>Gödstorps gård, Mörarp</t>
  </si>
  <si>
    <t>Annelövs gård, Landskrona</t>
  </si>
  <si>
    <t>Obeh</t>
  </si>
  <si>
    <t>Beh</t>
  </si>
  <si>
    <t>Medeltal</t>
  </si>
  <si>
    <t xml:space="preserve">Sort                  </t>
  </si>
  <si>
    <t>dt/ha</t>
  </si>
  <si>
    <t>rel tal</t>
  </si>
  <si>
    <t>Sortblandning</t>
  </si>
  <si>
    <t>Dansk sortblandn</t>
  </si>
  <si>
    <t>SEJ Otira, SW</t>
  </si>
  <si>
    <t>SEJ Respons, SW</t>
  </si>
  <si>
    <t>SEJ Sebastian, SW</t>
  </si>
  <si>
    <t>SEJ Power, SW</t>
  </si>
  <si>
    <t>SEJ Simba SW</t>
  </si>
  <si>
    <t>HD Landora, SW</t>
  </si>
  <si>
    <t>Wikingett,1562 SW</t>
  </si>
  <si>
    <t>Immer, 2518 SW</t>
  </si>
  <si>
    <t>BRE Barke, Pl</t>
  </si>
  <si>
    <t>CSBA Prestige, Pl</t>
  </si>
  <si>
    <t>NFC Vortex, 498-44Pl</t>
  </si>
  <si>
    <t>NFC County, Pl</t>
  </si>
  <si>
    <t>NFC Cellar, Pl</t>
  </si>
  <si>
    <t>NFC Breamer, Pl</t>
  </si>
  <si>
    <t>Seb Jersey, SSd</t>
  </si>
  <si>
    <t>LP Orthega, SSd</t>
  </si>
  <si>
    <t>LP Pasadena, SSd</t>
  </si>
  <si>
    <t>NS Annabell, SSd</t>
  </si>
  <si>
    <t>NS Bolina, 1898 SSd</t>
  </si>
  <si>
    <t>NS Xanadu, SSd</t>
  </si>
  <si>
    <t>LSD F1</t>
  </si>
  <si>
    <t>0,83*</t>
  </si>
  <si>
    <t>1,74*</t>
  </si>
  <si>
    <t>0,67*</t>
  </si>
  <si>
    <t>2,18*</t>
  </si>
  <si>
    <t>LSD F2</t>
  </si>
  <si>
    <t>2,77*</t>
  </si>
  <si>
    <t>5,77*</t>
  </si>
  <si>
    <t>2,23*</t>
  </si>
  <si>
    <t>7,24*</t>
  </si>
  <si>
    <t>C.V. %</t>
  </si>
  <si>
    <r>
      <t xml:space="preserve">Svensk sortblandning består av: Barke, Wikingett, Annabell och Otira. </t>
    </r>
    <r>
      <rPr>
        <sz val="10"/>
        <color indexed="10"/>
        <rFont val="Arial"/>
        <family val="2"/>
      </rPr>
      <t>Dansk sortblandning består av Barke, Jacinta, Hydrogen och Otira.</t>
    </r>
  </si>
  <si>
    <t>Fungicidbehandling i behandlade led utförd med 0,3 l/ha Amistar + 0,6 l/ha Stereo i st 37.</t>
  </si>
  <si>
    <t>VÅRKORN</t>
  </si>
  <si>
    <t>L7-401 L 203/03</t>
  </si>
  <si>
    <t xml:space="preserve">L7-401 L 404/01 </t>
  </si>
  <si>
    <t xml:space="preserve">L7-401 L 3/03  </t>
  </si>
  <si>
    <t>Medeltal 7 försök</t>
  </si>
  <si>
    <t>Sandby Gård, Borrby</t>
  </si>
  <si>
    <t>Ingelstorp, Ängelholm</t>
  </si>
  <si>
    <t>Ivetofta, Bromölla</t>
  </si>
  <si>
    <t>Sk.ökn.</t>
  </si>
  <si>
    <t>Rel tal</t>
  </si>
  <si>
    <t>behandl.</t>
  </si>
  <si>
    <t>Wikingett, 1562 SW</t>
  </si>
  <si>
    <t>NFC Vortex, 498-44 Pl</t>
  </si>
  <si>
    <t>2,42*</t>
  </si>
  <si>
    <t>1,30*</t>
  </si>
  <si>
    <t>2,0*</t>
  </si>
  <si>
    <t>8,02*</t>
  </si>
  <si>
    <t>4,10*</t>
  </si>
  <si>
    <t>6,8*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</si>
</sst>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9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2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64" fontId="3" fillId="0" borderId="24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75" zoomScaleNormal="75" workbookViewId="0" topLeftCell="A27">
      <selection activeCell="O38" sqref="O38"/>
    </sheetView>
  </sheetViews>
  <sheetFormatPr defaultColWidth="9.140625" defaultRowHeight="12.75"/>
  <cols>
    <col min="1" max="1" width="19.28125" style="0" customWidth="1"/>
    <col min="2" max="2" width="6.140625" style="0" customWidth="1"/>
    <col min="3" max="3" width="6.00390625" style="0" customWidth="1"/>
    <col min="4" max="4" width="6.140625" style="0" customWidth="1"/>
    <col min="5" max="5" width="5.57421875" style="0" customWidth="1"/>
    <col min="6" max="7" width="5.8515625" style="0" customWidth="1"/>
    <col min="8" max="8" width="6.00390625" style="0" customWidth="1"/>
    <col min="9" max="9" width="6.57421875" style="0" customWidth="1"/>
    <col min="10" max="10" width="6.28125" style="0" customWidth="1"/>
    <col min="11" max="12" width="6.00390625" style="0" customWidth="1"/>
    <col min="13" max="13" width="6.8515625" style="0" customWidth="1"/>
    <col min="14" max="14" width="7.00390625" style="0" customWidth="1"/>
    <col min="15" max="15" width="8.7109375" style="0" customWidth="1"/>
    <col min="16" max="17" width="7.00390625" style="0" customWidth="1"/>
    <col min="18" max="19" width="6.57421875" style="0" customWidth="1"/>
  </cols>
  <sheetData>
    <row r="1" spans="1:8" s="2" customFormat="1" ht="16.5" thickBot="1">
      <c r="A1" s="1" t="s">
        <v>0</v>
      </c>
      <c r="B1" s="1"/>
      <c r="C1" s="1"/>
      <c r="D1" s="1"/>
      <c r="E1" s="1"/>
      <c r="F1" s="1"/>
      <c r="G1" s="1"/>
      <c r="H1" s="1"/>
    </row>
    <row r="2" spans="1:20" ht="12.75">
      <c r="A2" s="3" t="s">
        <v>1</v>
      </c>
      <c r="B2" s="4" t="s">
        <v>2</v>
      </c>
      <c r="C2" s="5"/>
      <c r="D2" s="5"/>
      <c r="E2" s="6"/>
      <c r="F2" s="4" t="s">
        <v>3</v>
      </c>
      <c r="G2" s="4"/>
      <c r="H2" s="5"/>
      <c r="I2" s="6"/>
      <c r="J2" s="4" t="s">
        <v>4</v>
      </c>
      <c r="K2" s="4" t="s">
        <v>5</v>
      </c>
      <c r="L2" s="5"/>
      <c r="M2" s="4"/>
      <c r="N2" s="7" t="s">
        <v>6</v>
      </c>
      <c r="O2" s="4" t="s">
        <v>7</v>
      </c>
      <c r="P2" s="5"/>
      <c r="Q2" s="8"/>
      <c r="R2" s="9"/>
      <c r="S2" s="9"/>
      <c r="T2" s="10"/>
    </row>
    <row r="3" spans="1:19" ht="13.5" thickBot="1">
      <c r="A3" s="11"/>
      <c r="B3" s="12" t="s">
        <v>8</v>
      </c>
      <c r="C3" s="13"/>
      <c r="D3" s="13"/>
      <c r="E3" s="14"/>
      <c r="F3" s="15" t="s">
        <v>9</v>
      </c>
      <c r="G3" s="12"/>
      <c r="H3" s="13"/>
      <c r="I3" s="14"/>
      <c r="J3" s="12" t="s">
        <v>10</v>
      </c>
      <c r="K3" s="13"/>
      <c r="L3" s="13"/>
      <c r="M3" s="12"/>
      <c r="N3" s="15" t="s">
        <v>11</v>
      </c>
      <c r="O3" s="12"/>
      <c r="P3" s="13"/>
      <c r="Q3" s="16"/>
      <c r="R3" s="9"/>
      <c r="S3" s="9"/>
    </row>
    <row r="4" spans="1:19" ht="12.75">
      <c r="A4" s="17"/>
      <c r="B4" s="18" t="s">
        <v>12</v>
      </c>
      <c r="C4" s="18" t="s">
        <v>13</v>
      </c>
      <c r="D4" s="9" t="s">
        <v>14</v>
      </c>
      <c r="E4" s="19"/>
      <c r="F4" s="18" t="s">
        <v>12</v>
      </c>
      <c r="G4" s="18" t="s">
        <v>13</v>
      </c>
      <c r="H4" s="9" t="s">
        <v>14</v>
      </c>
      <c r="I4" s="20"/>
      <c r="J4" s="18" t="s">
        <v>12</v>
      </c>
      <c r="K4" s="18" t="s">
        <v>13</v>
      </c>
      <c r="L4" s="21" t="s">
        <v>14</v>
      </c>
      <c r="M4" s="22"/>
      <c r="N4" s="18" t="s">
        <v>12</v>
      </c>
      <c r="O4" s="18" t="s">
        <v>13</v>
      </c>
      <c r="P4" s="9" t="s">
        <v>14</v>
      </c>
      <c r="Q4" s="23"/>
      <c r="R4" s="9"/>
      <c r="S4" s="9"/>
    </row>
    <row r="5" spans="1:19" ht="13.5" thickBot="1">
      <c r="A5" s="24" t="s">
        <v>15</v>
      </c>
      <c r="B5" s="25" t="s">
        <v>16</v>
      </c>
      <c r="C5" s="25" t="s">
        <v>16</v>
      </c>
      <c r="D5" s="25" t="s">
        <v>16</v>
      </c>
      <c r="E5" s="26" t="s">
        <v>17</v>
      </c>
      <c r="F5" s="25" t="s">
        <v>16</v>
      </c>
      <c r="G5" s="25" t="s">
        <v>16</v>
      </c>
      <c r="H5" s="25" t="s">
        <v>16</v>
      </c>
      <c r="I5" s="26" t="s">
        <v>17</v>
      </c>
      <c r="J5" s="25" t="s">
        <v>16</v>
      </c>
      <c r="K5" s="25" t="s">
        <v>16</v>
      </c>
      <c r="L5" s="25" t="s">
        <v>16</v>
      </c>
      <c r="M5" s="26" t="s">
        <v>17</v>
      </c>
      <c r="N5" s="25" t="s">
        <v>16</v>
      </c>
      <c r="O5" s="25" t="s">
        <v>16</v>
      </c>
      <c r="P5" s="25" t="s">
        <v>16</v>
      </c>
      <c r="Q5" s="27" t="s">
        <v>17</v>
      </c>
      <c r="R5" s="18"/>
      <c r="S5" s="18"/>
    </row>
    <row r="6" spans="1:19" ht="12.75">
      <c r="A6" s="3" t="s">
        <v>18</v>
      </c>
      <c r="B6" s="28">
        <v>89.78</v>
      </c>
      <c r="C6" s="28">
        <v>96.77</v>
      </c>
      <c r="D6" s="28">
        <f aca="true" t="shared" si="0" ref="D6:D27">(B6+C6)/2</f>
        <v>93.275</v>
      </c>
      <c r="E6" s="29">
        <f>D6/0.933</f>
        <v>99.97320471596998</v>
      </c>
      <c r="F6" s="30">
        <v>77.8</v>
      </c>
      <c r="G6" s="28">
        <v>83.89</v>
      </c>
      <c r="H6" s="28">
        <f aca="true" t="shared" si="1" ref="H6:H27">(F6+G6)/2</f>
        <v>80.845</v>
      </c>
      <c r="I6" s="29">
        <f>H6/0.808</f>
        <v>100.05569306930693</v>
      </c>
      <c r="J6" s="30">
        <v>70.59</v>
      </c>
      <c r="K6" s="28">
        <v>77.02</v>
      </c>
      <c r="L6" s="28">
        <f aca="true" t="shared" si="2" ref="L6:L27">(J6+K6)/2</f>
        <v>73.805</v>
      </c>
      <c r="M6" s="29">
        <f>L6/0.738</f>
        <v>100.0067750677507</v>
      </c>
      <c r="N6" s="28">
        <v>67.23</v>
      </c>
      <c r="O6" s="30">
        <v>76.41</v>
      </c>
      <c r="P6" s="28">
        <f aca="true" t="shared" si="3" ref="P6:P27">(O6+N6)/2</f>
        <v>71.82</v>
      </c>
      <c r="Q6" s="31">
        <f>P6/0.718</f>
        <v>100.02785515320333</v>
      </c>
      <c r="R6" s="32"/>
      <c r="S6" s="32"/>
    </row>
    <row r="7" spans="1:19" ht="12.75">
      <c r="A7" s="17" t="s">
        <v>19</v>
      </c>
      <c r="B7" s="33">
        <v>89.37</v>
      </c>
      <c r="C7" s="33">
        <v>91.1</v>
      </c>
      <c r="D7" s="33">
        <f t="shared" si="0"/>
        <v>90.235</v>
      </c>
      <c r="E7" s="34">
        <f aca="true" t="shared" si="4" ref="E7:E27">D7/0.933</f>
        <v>96.71489817792067</v>
      </c>
      <c r="F7" s="33">
        <v>76.87</v>
      </c>
      <c r="G7" s="33">
        <v>83.99</v>
      </c>
      <c r="H7" s="33">
        <f t="shared" si="1"/>
        <v>80.43</v>
      </c>
      <c r="I7" s="34">
        <f aca="true" t="shared" si="5" ref="I7:I27">H7/0.808</f>
        <v>99.54207920792079</v>
      </c>
      <c r="J7" s="33">
        <v>71.96</v>
      </c>
      <c r="K7" s="33">
        <v>78.99</v>
      </c>
      <c r="L7" s="33">
        <f t="shared" si="2"/>
        <v>75.475</v>
      </c>
      <c r="M7" s="34">
        <f>L7/0.738</f>
        <v>102.26964769647695</v>
      </c>
      <c r="N7" s="33">
        <v>66.01</v>
      </c>
      <c r="O7" s="33">
        <v>73.38</v>
      </c>
      <c r="P7" s="33">
        <f t="shared" si="3"/>
        <v>69.695</v>
      </c>
      <c r="Q7" s="35">
        <f aca="true" t="shared" si="6" ref="Q7:Q27">P7/0.718</f>
        <v>97.06824512534818</v>
      </c>
      <c r="R7" s="32"/>
      <c r="S7" s="32"/>
    </row>
    <row r="8" spans="1:19" ht="12.75">
      <c r="A8" s="17" t="s">
        <v>20</v>
      </c>
      <c r="B8" s="33">
        <v>92.69</v>
      </c>
      <c r="C8" s="33">
        <v>99.27</v>
      </c>
      <c r="D8" s="33">
        <f t="shared" si="0"/>
        <v>95.97999999999999</v>
      </c>
      <c r="E8" s="34">
        <f t="shared" si="4"/>
        <v>102.87245444801714</v>
      </c>
      <c r="F8" s="33">
        <v>75.14</v>
      </c>
      <c r="G8" s="33">
        <v>87.64</v>
      </c>
      <c r="H8" s="33">
        <f t="shared" si="1"/>
        <v>81.39</v>
      </c>
      <c r="I8" s="34">
        <f t="shared" si="5"/>
        <v>100.73019801980197</v>
      </c>
      <c r="J8" s="33">
        <v>77.19</v>
      </c>
      <c r="K8" s="33">
        <v>81.35</v>
      </c>
      <c r="L8" s="33">
        <f t="shared" si="2"/>
        <v>79.27</v>
      </c>
      <c r="M8" s="34">
        <f aca="true" t="shared" si="7" ref="M8:M27">L8/0.738</f>
        <v>107.41192411924119</v>
      </c>
      <c r="N8" s="33">
        <v>70.51</v>
      </c>
      <c r="O8" s="33">
        <v>85.58</v>
      </c>
      <c r="P8" s="33">
        <f t="shared" si="3"/>
        <v>78.045</v>
      </c>
      <c r="Q8" s="35">
        <f t="shared" si="6"/>
        <v>108.69777158774374</v>
      </c>
      <c r="R8" s="32"/>
      <c r="S8" s="32"/>
    </row>
    <row r="9" spans="1:19" ht="12.75">
      <c r="A9" s="17" t="s">
        <v>21</v>
      </c>
      <c r="B9" s="33">
        <v>94.07</v>
      </c>
      <c r="C9" s="33">
        <v>97.33</v>
      </c>
      <c r="D9" s="33">
        <f t="shared" si="0"/>
        <v>95.69999999999999</v>
      </c>
      <c r="E9" s="34">
        <f t="shared" si="4"/>
        <v>102.57234726688101</v>
      </c>
      <c r="F9" s="33">
        <v>79.72</v>
      </c>
      <c r="G9" s="33">
        <v>91.78</v>
      </c>
      <c r="H9" s="33">
        <f t="shared" si="1"/>
        <v>85.75</v>
      </c>
      <c r="I9" s="34">
        <f t="shared" si="5"/>
        <v>106.12623762376236</v>
      </c>
      <c r="J9" s="33">
        <v>73.57</v>
      </c>
      <c r="K9" s="33">
        <v>82.16</v>
      </c>
      <c r="L9" s="33">
        <f t="shared" si="2"/>
        <v>77.865</v>
      </c>
      <c r="M9" s="34">
        <f t="shared" si="7"/>
        <v>105.5081300813008</v>
      </c>
      <c r="N9" s="33">
        <v>81.24</v>
      </c>
      <c r="O9" s="33">
        <v>81.28</v>
      </c>
      <c r="P9" s="33">
        <f t="shared" si="3"/>
        <v>81.25999999999999</v>
      </c>
      <c r="Q9" s="35">
        <f t="shared" si="6"/>
        <v>113.17548746518105</v>
      </c>
      <c r="R9" s="32"/>
      <c r="S9" s="32"/>
    </row>
    <row r="10" spans="1:19" ht="12.75">
      <c r="A10" s="36" t="s">
        <v>22</v>
      </c>
      <c r="B10" s="37">
        <v>94.64</v>
      </c>
      <c r="C10" s="37">
        <v>99.67</v>
      </c>
      <c r="D10" s="37">
        <f t="shared" si="0"/>
        <v>97.155</v>
      </c>
      <c r="E10" s="38">
        <f t="shared" si="4"/>
        <v>104.13183279742765</v>
      </c>
      <c r="F10" s="37">
        <v>84.76</v>
      </c>
      <c r="G10" s="37">
        <v>90.6</v>
      </c>
      <c r="H10" s="37">
        <f t="shared" si="1"/>
        <v>87.68</v>
      </c>
      <c r="I10" s="38">
        <f t="shared" si="5"/>
        <v>108.51485148514851</v>
      </c>
      <c r="J10" s="37">
        <v>77.48</v>
      </c>
      <c r="K10" s="37">
        <v>83.19</v>
      </c>
      <c r="L10" s="37">
        <f t="shared" si="2"/>
        <v>80.33500000000001</v>
      </c>
      <c r="M10" s="38">
        <f t="shared" si="7"/>
        <v>108.85501355013551</v>
      </c>
      <c r="N10" s="37">
        <v>81.34</v>
      </c>
      <c r="O10" s="37">
        <v>86.71</v>
      </c>
      <c r="P10" s="37">
        <f t="shared" si="3"/>
        <v>84.025</v>
      </c>
      <c r="Q10" s="39">
        <f t="shared" si="6"/>
        <v>117.02646239554319</v>
      </c>
      <c r="R10" s="32"/>
      <c r="S10" s="32"/>
    </row>
    <row r="11" spans="1:22" ht="12.75">
      <c r="A11" s="17" t="s">
        <v>23</v>
      </c>
      <c r="B11" s="33">
        <v>94.66</v>
      </c>
      <c r="C11" s="33">
        <v>100.16</v>
      </c>
      <c r="D11" s="33">
        <f t="shared" si="0"/>
        <v>97.41</v>
      </c>
      <c r="E11" s="34">
        <f t="shared" si="4"/>
        <v>104.40514469453375</v>
      </c>
      <c r="F11" s="33">
        <v>83.09</v>
      </c>
      <c r="G11" s="33">
        <v>93.06</v>
      </c>
      <c r="H11" s="33">
        <f t="shared" si="1"/>
        <v>88.075</v>
      </c>
      <c r="I11" s="34">
        <f t="shared" si="5"/>
        <v>109.00371287128712</v>
      </c>
      <c r="J11" s="33">
        <v>77.08</v>
      </c>
      <c r="K11" s="33">
        <v>82.33</v>
      </c>
      <c r="L11" s="33">
        <f t="shared" si="2"/>
        <v>79.705</v>
      </c>
      <c r="M11" s="34">
        <f t="shared" si="7"/>
        <v>108.00135501355014</v>
      </c>
      <c r="N11" s="33">
        <v>71.27</v>
      </c>
      <c r="O11" s="33">
        <v>77.41</v>
      </c>
      <c r="P11" s="33">
        <f t="shared" si="3"/>
        <v>74.34</v>
      </c>
      <c r="Q11" s="35">
        <f t="shared" si="6"/>
        <v>103.53760445682452</v>
      </c>
      <c r="R11" s="32"/>
      <c r="S11" s="32"/>
      <c r="T11" s="10"/>
      <c r="U11" s="10"/>
      <c r="V11" s="10"/>
    </row>
    <row r="12" spans="1:22" ht="12.75">
      <c r="A12" s="17" t="s">
        <v>24</v>
      </c>
      <c r="B12" s="33">
        <v>99.76</v>
      </c>
      <c r="C12" s="33">
        <v>103.56</v>
      </c>
      <c r="D12" s="33">
        <f t="shared" si="0"/>
        <v>101.66</v>
      </c>
      <c r="E12" s="34">
        <f t="shared" si="4"/>
        <v>108.96034297963557</v>
      </c>
      <c r="F12" s="33">
        <v>90.3</v>
      </c>
      <c r="G12" s="33">
        <v>92.32</v>
      </c>
      <c r="H12" s="33">
        <f t="shared" si="1"/>
        <v>91.31</v>
      </c>
      <c r="I12" s="34">
        <f t="shared" si="5"/>
        <v>113.00742574257426</v>
      </c>
      <c r="J12" s="33">
        <v>80.2</v>
      </c>
      <c r="K12" s="33">
        <v>86.98</v>
      </c>
      <c r="L12" s="33">
        <f t="shared" si="2"/>
        <v>83.59</v>
      </c>
      <c r="M12" s="34">
        <f t="shared" si="7"/>
        <v>113.26558265582656</v>
      </c>
      <c r="N12" s="33">
        <v>79.49</v>
      </c>
      <c r="O12" s="33">
        <v>90.55</v>
      </c>
      <c r="P12" s="33">
        <f t="shared" si="3"/>
        <v>85.02</v>
      </c>
      <c r="Q12" s="35">
        <f t="shared" si="6"/>
        <v>118.41225626740948</v>
      </c>
      <c r="R12" s="32"/>
      <c r="S12" s="40"/>
      <c r="T12" s="10"/>
      <c r="U12" s="10"/>
      <c r="V12" s="10"/>
    </row>
    <row r="13" spans="1:22" ht="12.75">
      <c r="A13" s="17" t="s">
        <v>25</v>
      </c>
      <c r="B13" s="33">
        <v>89.74</v>
      </c>
      <c r="C13" s="33">
        <v>90.57</v>
      </c>
      <c r="D13" s="33">
        <f t="shared" si="0"/>
        <v>90.155</v>
      </c>
      <c r="E13" s="34">
        <f t="shared" si="4"/>
        <v>96.62915326902464</v>
      </c>
      <c r="F13" s="33">
        <v>78.24</v>
      </c>
      <c r="G13" s="33">
        <v>83.57</v>
      </c>
      <c r="H13" s="33">
        <f t="shared" si="1"/>
        <v>80.905</v>
      </c>
      <c r="I13" s="34">
        <f t="shared" si="5"/>
        <v>100.1299504950495</v>
      </c>
      <c r="J13" s="33">
        <v>70.57</v>
      </c>
      <c r="K13" s="33">
        <v>75.7</v>
      </c>
      <c r="L13" s="33">
        <f t="shared" si="2"/>
        <v>73.13499999999999</v>
      </c>
      <c r="M13" s="34">
        <f t="shared" si="7"/>
        <v>99.09891598915988</v>
      </c>
      <c r="N13" s="33">
        <v>69.36</v>
      </c>
      <c r="O13" s="33">
        <v>71.78</v>
      </c>
      <c r="P13" s="33">
        <f t="shared" si="3"/>
        <v>70.57</v>
      </c>
      <c r="Q13" s="35">
        <f t="shared" si="6"/>
        <v>98.28690807799443</v>
      </c>
      <c r="R13" s="32"/>
      <c r="S13" s="32"/>
      <c r="T13" s="41"/>
      <c r="U13" s="41"/>
      <c r="V13" s="10"/>
    </row>
    <row r="14" spans="1:22" ht="12.75">
      <c r="A14" s="17" t="s">
        <v>26</v>
      </c>
      <c r="B14" s="33">
        <v>87.21</v>
      </c>
      <c r="C14" s="33">
        <v>90.45</v>
      </c>
      <c r="D14" s="33">
        <f t="shared" si="0"/>
        <v>88.83</v>
      </c>
      <c r="E14" s="34">
        <f t="shared" si="4"/>
        <v>95.20900321543408</v>
      </c>
      <c r="F14" s="33">
        <v>68.55</v>
      </c>
      <c r="G14" s="33">
        <v>77.45</v>
      </c>
      <c r="H14" s="33">
        <f t="shared" si="1"/>
        <v>73</v>
      </c>
      <c r="I14" s="34">
        <f t="shared" si="5"/>
        <v>90.34653465346534</v>
      </c>
      <c r="J14" s="33">
        <v>73.89</v>
      </c>
      <c r="K14" s="33">
        <v>77.49</v>
      </c>
      <c r="L14" s="33">
        <f t="shared" si="2"/>
        <v>75.69</v>
      </c>
      <c r="M14" s="34">
        <f t="shared" si="7"/>
        <v>102.5609756097561</v>
      </c>
      <c r="N14" s="33">
        <v>70.43</v>
      </c>
      <c r="O14" s="33">
        <v>77.45</v>
      </c>
      <c r="P14" s="33">
        <f t="shared" si="3"/>
        <v>73.94</v>
      </c>
      <c r="Q14" s="35">
        <f t="shared" si="6"/>
        <v>102.98050139275766</v>
      </c>
      <c r="R14" s="32"/>
      <c r="S14" s="32"/>
      <c r="T14" s="41"/>
      <c r="U14" s="41"/>
      <c r="V14" s="10"/>
    </row>
    <row r="15" spans="1:22" ht="12.75">
      <c r="A15" s="36" t="s">
        <v>27</v>
      </c>
      <c r="B15" s="37">
        <v>91.75</v>
      </c>
      <c r="C15" s="37">
        <v>95.2</v>
      </c>
      <c r="D15" s="37">
        <f t="shared" si="0"/>
        <v>93.475</v>
      </c>
      <c r="E15" s="38">
        <f t="shared" si="4"/>
        <v>100.18756698821007</v>
      </c>
      <c r="F15" s="37">
        <v>82.41</v>
      </c>
      <c r="G15" s="37">
        <v>87.55</v>
      </c>
      <c r="H15" s="37">
        <f t="shared" si="1"/>
        <v>84.97999999999999</v>
      </c>
      <c r="I15" s="38">
        <f t="shared" si="5"/>
        <v>105.17326732673266</v>
      </c>
      <c r="J15" s="37">
        <v>77.16</v>
      </c>
      <c r="K15" s="37">
        <v>80.03</v>
      </c>
      <c r="L15" s="37">
        <f t="shared" si="2"/>
        <v>78.595</v>
      </c>
      <c r="M15" s="38">
        <f t="shared" si="7"/>
        <v>106.49728997289972</v>
      </c>
      <c r="N15" s="37">
        <v>71.5</v>
      </c>
      <c r="O15" s="37">
        <v>79.61</v>
      </c>
      <c r="P15" s="37">
        <f t="shared" si="3"/>
        <v>75.555</v>
      </c>
      <c r="Q15" s="39">
        <f t="shared" si="6"/>
        <v>105.22980501392759</v>
      </c>
      <c r="R15" s="32"/>
      <c r="S15" s="32"/>
      <c r="T15" s="41"/>
      <c r="U15" s="41"/>
      <c r="V15" s="10"/>
    </row>
    <row r="16" spans="1:22" ht="12.75">
      <c r="A16" s="17" t="s">
        <v>28</v>
      </c>
      <c r="B16" s="33">
        <v>83.91</v>
      </c>
      <c r="C16" s="33">
        <v>87.74</v>
      </c>
      <c r="D16" s="33">
        <f t="shared" si="0"/>
        <v>85.82499999999999</v>
      </c>
      <c r="E16" s="34">
        <f t="shared" si="4"/>
        <v>91.98821007502677</v>
      </c>
      <c r="F16" s="33">
        <v>73.33</v>
      </c>
      <c r="G16" s="33">
        <v>79.78</v>
      </c>
      <c r="H16" s="33">
        <f t="shared" si="1"/>
        <v>76.555</v>
      </c>
      <c r="I16" s="34">
        <f t="shared" si="5"/>
        <v>94.74628712871288</v>
      </c>
      <c r="J16" s="33">
        <v>68.55</v>
      </c>
      <c r="K16" s="33">
        <v>73.81</v>
      </c>
      <c r="L16" s="33">
        <f t="shared" si="2"/>
        <v>71.18</v>
      </c>
      <c r="M16" s="34">
        <f t="shared" si="7"/>
        <v>96.449864498645</v>
      </c>
      <c r="N16" s="33">
        <v>63.91</v>
      </c>
      <c r="O16" s="33">
        <v>75.75</v>
      </c>
      <c r="P16" s="33">
        <f t="shared" si="3"/>
        <v>69.83</v>
      </c>
      <c r="Q16" s="35">
        <f t="shared" si="6"/>
        <v>97.25626740947075</v>
      </c>
      <c r="R16" s="32"/>
      <c r="S16" s="32"/>
      <c r="T16" s="41"/>
      <c r="U16" s="41"/>
      <c r="V16" s="10"/>
    </row>
    <row r="17" spans="1:22" ht="12.75">
      <c r="A17" s="17" t="s">
        <v>29</v>
      </c>
      <c r="B17" s="33">
        <v>87.77</v>
      </c>
      <c r="C17" s="33">
        <v>93.67</v>
      </c>
      <c r="D17" s="33">
        <f t="shared" si="0"/>
        <v>90.72</v>
      </c>
      <c r="E17" s="34">
        <f t="shared" si="4"/>
        <v>97.23472668810288</v>
      </c>
      <c r="F17" s="33">
        <v>79.4</v>
      </c>
      <c r="G17" s="33">
        <v>78.83</v>
      </c>
      <c r="H17" s="33">
        <f t="shared" si="1"/>
        <v>79.11500000000001</v>
      </c>
      <c r="I17" s="34">
        <f t="shared" si="5"/>
        <v>97.91460396039605</v>
      </c>
      <c r="J17" s="33">
        <v>74.05</v>
      </c>
      <c r="K17" s="33">
        <v>78.41</v>
      </c>
      <c r="L17" s="33">
        <f t="shared" si="2"/>
        <v>76.22999999999999</v>
      </c>
      <c r="M17" s="34">
        <f t="shared" si="7"/>
        <v>103.29268292682926</v>
      </c>
      <c r="N17" s="33">
        <v>67.63</v>
      </c>
      <c r="O17" s="33">
        <v>72.97</v>
      </c>
      <c r="P17" s="33">
        <f t="shared" si="3"/>
        <v>70.3</v>
      </c>
      <c r="Q17" s="35">
        <f t="shared" si="6"/>
        <v>97.9108635097493</v>
      </c>
      <c r="R17" s="32"/>
      <c r="S17" s="32"/>
      <c r="T17" s="10"/>
      <c r="U17" s="10"/>
      <c r="V17" s="10"/>
    </row>
    <row r="18" spans="1:22" ht="12.75">
      <c r="A18" s="17" t="s">
        <v>30</v>
      </c>
      <c r="B18" s="33">
        <v>91.79</v>
      </c>
      <c r="C18" s="33">
        <v>98.04</v>
      </c>
      <c r="D18" s="33">
        <f t="shared" si="0"/>
        <v>94.915</v>
      </c>
      <c r="E18" s="34">
        <f t="shared" si="4"/>
        <v>101.73097534833869</v>
      </c>
      <c r="F18" s="33">
        <v>86.02</v>
      </c>
      <c r="G18" s="33">
        <v>90.73</v>
      </c>
      <c r="H18" s="33">
        <f t="shared" si="1"/>
        <v>88.375</v>
      </c>
      <c r="I18" s="34">
        <f t="shared" si="5"/>
        <v>109.375</v>
      </c>
      <c r="J18" s="33">
        <v>78.17</v>
      </c>
      <c r="K18" s="33">
        <v>81.48</v>
      </c>
      <c r="L18" s="33">
        <f t="shared" si="2"/>
        <v>79.825</v>
      </c>
      <c r="M18" s="34">
        <f t="shared" si="7"/>
        <v>108.16395663956641</v>
      </c>
      <c r="N18" s="33">
        <v>72.29</v>
      </c>
      <c r="O18" s="33">
        <v>81.51</v>
      </c>
      <c r="P18" s="33">
        <f t="shared" si="3"/>
        <v>76.9</v>
      </c>
      <c r="Q18" s="35">
        <f t="shared" si="6"/>
        <v>107.10306406685238</v>
      </c>
      <c r="R18" s="32"/>
      <c r="S18" s="40"/>
      <c r="T18" s="10"/>
      <c r="U18" s="10"/>
      <c r="V18" s="10"/>
    </row>
    <row r="19" spans="1:22" ht="12.75">
      <c r="A19" s="17" t="s">
        <v>31</v>
      </c>
      <c r="B19" s="33">
        <v>89</v>
      </c>
      <c r="C19" s="33">
        <v>96.22</v>
      </c>
      <c r="D19" s="33">
        <f t="shared" si="0"/>
        <v>92.61</v>
      </c>
      <c r="E19" s="34">
        <f t="shared" si="4"/>
        <v>99.2604501607717</v>
      </c>
      <c r="F19" s="33">
        <v>80.06</v>
      </c>
      <c r="G19" s="33">
        <v>82.8</v>
      </c>
      <c r="H19" s="33">
        <f t="shared" si="1"/>
        <v>81.43</v>
      </c>
      <c r="I19" s="34">
        <f t="shared" si="5"/>
        <v>100.77970297029704</v>
      </c>
      <c r="J19" s="33">
        <v>72.32</v>
      </c>
      <c r="K19" s="33">
        <v>78.42</v>
      </c>
      <c r="L19" s="33">
        <f t="shared" si="2"/>
        <v>75.37</v>
      </c>
      <c r="M19" s="34">
        <f t="shared" si="7"/>
        <v>102.12737127371274</v>
      </c>
      <c r="N19" s="33">
        <v>74.14</v>
      </c>
      <c r="O19" s="33">
        <v>78.49</v>
      </c>
      <c r="P19" s="33">
        <f t="shared" si="3"/>
        <v>76.315</v>
      </c>
      <c r="Q19" s="35">
        <f t="shared" si="6"/>
        <v>106.2883008356546</v>
      </c>
      <c r="R19" s="32"/>
      <c r="S19" s="40"/>
      <c r="T19" s="10"/>
      <c r="U19" s="10"/>
      <c r="V19" s="10"/>
    </row>
    <row r="20" spans="1:22" ht="12.75">
      <c r="A20" s="36" t="s">
        <v>32</v>
      </c>
      <c r="B20" s="37">
        <v>85.46</v>
      </c>
      <c r="C20" s="37">
        <v>88.95</v>
      </c>
      <c r="D20" s="37">
        <f t="shared" si="0"/>
        <v>87.205</v>
      </c>
      <c r="E20" s="38">
        <f t="shared" si="4"/>
        <v>93.46730975348338</v>
      </c>
      <c r="F20" s="37">
        <v>79.29</v>
      </c>
      <c r="G20" s="37">
        <v>87.61</v>
      </c>
      <c r="H20" s="37">
        <f t="shared" si="1"/>
        <v>83.45</v>
      </c>
      <c r="I20" s="38">
        <f t="shared" si="5"/>
        <v>103.27970297029702</v>
      </c>
      <c r="J20" s="37">
        <v>67.32</v>
      </c>
      <c r="K20" s="37">
        <v>79.25</v>
      </c>
      <c r="L20" s="37">
        <f t="shared" si="2"/>
        <v>73.285</v>
      </c>
      <c r="M20" s="38">
        <f t="shared" si="7"/>
        <v>99.30216802168022</v>
      </c>
      <c r="N20" s="37">
        <v>74.84</v>
      </c>
      <c r="O20" s="37">
        <v>75.87</v>
      </c>
      <c r="P20" s="37">
        <f t="shared" si="3"/>
        <v>75.355</v>
      </c>
      <c r="Q20" s="39">
        <f t="shared" si="6"/>
        <v>104.95125348189416</v>
      </c>
      <c r="R20" s="32"/>
      <c r="S20" s="32"/>
      <c r="T20" s="10"/>
      <c r="U20" s="10"/>
      <c r="V20" s="10"/>
    </row>
    <row r="21" spans="1:22" ht="12.75">
      <c r="A21" s="17" t="s">
        <v>33</v>
      </c>
      <c r="B21" s="33">
        <v>86.85</v>
      </c>
      <c r="C21" s="33">
        <v>93.26</v>
      </c>
      <c r="D21" s="33">
        <f t="shared" si="0"/>
        <v>90.055</v>
      </c>
      <c r="E21" s="34">
        <f t="shared" si="4"/>
        <v>96.52197213290461</v>
      </c>
      <c r="F21" s="33">
        <v>73.2</v>
      </c>
      <c r="G21" s="33">
        <v>83.23</v>
      </c>
      <c r="H21" s="33">
        <f t="shared" si="1"/>
        <v>78.215</v>
      </c>
      <c r="I21" s="34">
        <f t="shared" si="5"/>
        <v>96.80074257425743</v>
      </c>
      <c r="J21" s="33">
        <v>70.62</v>
      </c>
      <c r="K21" s="33">
        <v>75.06</v>
      </c>
      <c r="L21" s="33">
        <f t="shared" si="2"/>
        <v>72.84</v>
      </c>
      <c r="M21" s="34">
        <f t="shared" si="7"/>
        <v>98.69918699186992</v>
      </c>
      <c r="N21" s="33">
        <v>69.75</v>
      </c>
      <c r="O21" s="33">
        <v>71.53</v>
      </c>
      <c r="P21" s="33">
        <f t="shared" si="3"/>
        <v>70.64</v>
      </c>
      <c r="Q21" s="35">
        <f t="shared" si="6"/>
        <v>98.38440111420613</v>
      </c>
      <c r="R21" s="32"/>
      <c r="S21" s="32"/>
      <c r="T21" s="10"/>
      <c r="U21" s="10"/>
      <c r="V21" s="10"/>
    </row>
    <row r="22" spans="1:22" ht="12.75">
      <c r="A22" s="17" t="s">
        <v>34</v>
      </c>
      <c r="B22" s="33">
        <v>87.56</v>
      </c>
      <c r="C22" s="33">
        <v>94.36</v>
      </c>
      <c r="D22" s="33">
        <f t="shared" si="0"/>
        <v>90.96000000000001</v>
      </c>
      <c r="E22" s="34">
        <f t="shared" si="4"/>
        <v>97.491961414791</v>
      </c>
      <c r="F22" s="33">
        <v>73.31</v>
      </c>
      <c r="G22" s="33">
        <v>83.76</v>
      </c>
      <c r="H22" s="33">
        <f t="shared" si="1"/>
        <v>78.535</v>
      </c>
      <c r="I22" s="34">
        <f t="shared" si="5"/>
        <v>97.19678217821782</v>
      </c>
      <c r="J22" s="33">
        <v>70.34</v>
      </c>
      <c r="K22" s="33">
        <v>77.63</v>
      </c>
      <c r="L22" s="33">
        <f t="shared" si="2"/>
        <v>73.985</v>
      </c>
      <c r="M22" s="34">
        <f t="shared" si="7"/>
        <v>100.25067750677506</v>
      </c>
      <c r="N22" s="33">
        <v>74.96</v>
      </c>
      <c r="O22" s="33">
        <v>77.05</v>
      </c>
      <c r="P22" s="33">
        <f t="shared" si="3"/>
        <v>76.005</v>
      </c>
      <c r="Q22" s="35">
        <f t="shared" si="6"/>
        <v>105.85654596100278</v>
      </c>
      <c r="R22" s="32"/>
      <c r="S22" s="40"/>
      <c r="T22" s="10"/>
      <c r="U22" s="10"/>
      <c r="V22" s="10"/>
    </row>
    <row r="23" spans="1:22" ht="12.75">
      <c r="A23" s="17" t="s">
        <v>35</v>
      </c>
      <c r="B23" s="33">
        <v>90.75</v>
      </c>
      <c r="C23" s="33">
        <v>95.25</v>
      </c>
      <c r="D23" s="33">
        <f t="shared" si="0"/>
        <v>93</v>
      </c>
      <c r="E23" s="34">
        <f t="shared" si="4"/>
        <v>99.67845659163987</v>
      </c>
      <c r="F23" s="33">
        <v>76.89</v>
      </c>
      <c r="G23" s="33">
        <v>85.55</v>
      </c>
      <c r="H23" s="33">
        <f t="shared" si="1"/>
        <v>81.22</v>
      </c>
      <c r="I23" s="34">
        <f t="shared" si="5"/>
        <v>100.51980198019801</v>
      </c>
      <c r="J23" s="33">
        <v>77.63</v>
      </c>
      <c r="K23" s="33">
        <v>81.29</v>
      </c>
      <c r="L23" s="33">
        <f t="shared" si="2"/>
        <v>79.46000000000001</v>
      </c>
      <c r="M23" s="34">
        <f t="shared" si="7"/>
        <v>107.66937669376695</v>
      </c>
      <c r="N23" s="33">
        <v>61.52</v>
      </c>
      <c r="O23" s="33">
        <v>70.36</v>
      </c>
      <c r="P23" s="33">
        <f t="shared" si="3"/>
        <v>65.94</v>
      </c>
      <c r="Q23" s="35">
        <f t="shared" si="6"/>
        <v>91.83844011142061</v>
      </c>
      <c r="R23" s="32"/>
      <c r="S23" s="32"/>
      <c r="T23" s="10"/>
      <c r="U23" s="10"/>
      <c r="V23" s="10"/>
    </row>
    <row r="24" spans="1:22" ht="12.75">
      <c r="A24" s="17" t="s">
        <v>36</v>
      </c>
      <c r="B24" s="33">
        <v>88.72</v>
      </c>
      <c r="C24" s="33">
        <v>98.96</v>
      </c>
      <c r="D24" s="33">
        <f t="shared" si="0"/>
        <v>93.84</v>
      </c>
      <c r="E24" s="34">
        <f t="shared" si="4"/>
        <v>100.57877813504822</v>
      </c>
      <c r="F24" s="33">
        <v>81.09</v>
      </c>
      <c r="G24" s="33">
        <v>86.83</v>
      </c>
      <c r="H24" s="33">
        <f t="shared" si="1"/>
        <v>83.96000000000001</v>
      </c>
      <c r="I24" s="34">
        <f t="shared" si="5"/>
        <v>103.91089108910892</v>
      </c>
      <c r="J24" s="33">
        <v>70.61</v>
      </c>
      <c r="K24" s="33">
        <v>75.28</v>
      </c>
      <c r="L24" s="33">
        <f t="shared" si="2"/>
        <v>72.945</v>
      </c>
      <c r="M24" s="34">
        <f t="shared" si="7"/>
        <v>98.84146341463413</v>
      </c>
      <c r="N24" s="33">
        <v>69.61</v>
      </c>
      <c r="O24" s="33">
        <v>75.81</v>
      </c>
      <c r="P24" s="33">
        <f t="shared" si="3"/>
        <v>72.71000000000001</v>
      </c>
      <c r="Q24" s="35">
        <f t="shared" si="6"/>
        <v>101.2674094707521</v>
      </c>
      <c r="R24" s="32"/>
      <c r="S24" s="32"/>
      <c r="T24" s="10"/>
      <c r="U24" s="10"/>
      <c r="V24" s="10"/>
    </row>
    <row r="25" spans="1:22" ht="12.75">
      <c r="A25" s="36" t="s">
        <v>37</v>
      </c>
      <c r="B25" s="37">
        <v>94.23</v>
      </c>
      <c r="C25" s="37">
        <v>96.75</v>
      </c>
      <c r="D25" s="37">
        <f t="shared" si="0"/>
        <v>95.49000000000001</v>
      </c>
      <c r="E25" s="38">
        <f t="shared" si="4"/>
        <v>102.34726688102894</v>
      </c>
      <c r="F25" s="37">
        <v>79.74</v>
      </c>
      <c r="G25" s="37">
        <v>81.71</v>
      </c>
      <c r="H25" s="37">
        <f t="shared" si="1"/>
        <v>80.725</v>
      </c>
      <c r="I25" s="38">
        <f t="shared" si="5"/>
        <v>99.90717821782177</v>
      </c>
      <c r="J25" s="37">
        <v>73.78</v>
      </c>
      <c r="K25" s="37">
        <v>78.44</v>
      </c>
      <c r="L25" s="37">
        <f t="shared" si="2"/>
        <v>76.11</v>
      </c>
      <c r="M25" s="38">
        <f t="shared" si="7"/>
        <v>103.130081300813</v>
      </c>
      <c r="N25" s="37">
        <v>76.56</v>
      </c>
      <c r="O25" s="37">
        <v>85.46</v>
      </c>
      <c r="P25" s="37">
        <f t="shared" si="3"/>
        <v>81.00999999999999</v>
      </c>
      <c r="Q25" s="39">
        <f t="shared" si="6"/>
        <v>112.82729805013926</v>
      </c>
      <c r="R25" s="32"/>
      <c r="S25" s="32"/>
      <c r="T25" s="10"/>
      <c r="U25" s="10"/>
      <c r="V25" s="10"/>
    </row>
    <row r="26" spans="1:19" ht="12.75">
      <c r="A26" s="17" t="s">
        <v>38</v>
      </c>
      <c r="B26" s="33">
        <v>87.02</v>
      </c>
      <c r="C26" s="33">
        <v>89.41</v>
      </c>
      <c r="D26" s="33">
        <f t="shared" si="0"/>
        <v>88.215</v>
      </c>
      <c r="E26" s="34">
        <f t="shared" si="4"/>
        <v>94.54983922829582</v>
      </c>
      <c r="F26" s="33">
        <v>72.9</v>
      </c>
      <c r="G26" s="33">
        <v>80.39</v>
      </c>
      <c r="H26" s="33">
        <f t="shared" si="1"/>
        <v>76.64500000000001</v>
      </c>
      <c r="I26" s="34">
        <f t="shared" si="5"/>
        <v>94.85767326732675</v>
      </c>
      <c r="J26" s="33">
        <v>67.41</v>
      </c>
      <c r="K26" s="33">
        <v>74.59</v>
      </c>
      <c r="L26" s="33">
        <f t="shared" si="2"/>
        <v>71</v>
      </c>
      <c r="M26" s="34">
        <f t="shared" si="7"/>
        <v>96.2059620596206</v>
      </c>
      <c r="N26" s="33">
        <v>73.81</v>
      </c>
      <c r="O26" s="33">
        <v>76.49</v>
      </c>
      <c r="P26" s="33">
        <f t="shared" si="3"/>
        <v>75.15</v>
      </c>
      <c r="Q26" s="35">
        <f t="shared" si="6"/>
        <v>104.6657381615599</v>
      </c>
      <c r="R26" s="32"/>
      <c r="S26" s="32"/>
    </row>
    <row r="27" spans="1:19" ht="13.5" thickBot="1">
      <c r="A27" s="11" t="s">
        <v>39</v>
      </c>
      <c r="B27" s="42">
        <v>87.01</v>
      </c>
      <c r="C27" s="42">
        <v>91.84</v>
      </c>
      <c r="D27" s="42">
        <f t="shared" si="0"/>
        <v>89.42500000000001</v>
      </c>
      <c r="E27" s="43">
        <f t="shared" si="4"/>
        <v>95.84673097534835</v>
      </c>
      <c r="F27" s="42">
        <v>78.56</v>
      </c>
      <c r="G27" s="42">
        <v>80.75</v>
      </c>
      <c r="H27" s="42">
        <f t="shared" si="1"/>
        <v>79.655</v>
      </c>
      <c r="I27" s="43">
        <f t="shared" si="5"/>
        <v>98.58292079207921</v>
      </c>
      <c r="J27" s="42">
        <v>72.85</v>
      </c>
      <c r="K27" s="42">
        <v>76.67</v>
      </c>
      <c r="L27" s="42">
        <f t="shared" si="2"/>
        <v>74.75999999999999</v>
      </c>
      <c r="M27" s="43">
        <f t="shared" si="7"/>
        <v>101.30081300813006</v>
      </c>
      <c r="N27" s="42">
        <v>69.6</v>
      </c>
      <c r="O27" s="42">
        <v>70.63</v>
      </c>
      <c r="P27" s="42">
        <f t="shared" si="3"/>
        <v>70.115</v>
      </c>
      <c r="Q27" s="44">
        <f t="shared" si="6"/>
        <v>97.65320334261838</v>
      </c>
      <c r="R27" s="32"/>
      <c r="S27" s="32"/>
    </row>
    <row r="28" spans="1:19" s="53" customFormat="1" ht="12.75" customHeight="1">
      <c r="A28" s="45" t="s">
        <v>40</v>
      </c>
      <c r="B28" s="46">
        <f>SUM(B6:B27)/22</f>
        <v>90.17</v>
      </c>
      <c r="C28" s="46">
        <f>SUM(C6:C27)/22</f>
        <v>94.93318181818182</v>
      </c>
      <c r="D28" s="47"/>
      <c r="E28" s="48" t="s">
        <v>41</v>
      </c>
      <c r="F28" s="46">
        <f>SUM(F6:F27)/22</f>
        <v>78.66681818181817</v>
      </c>
      <c r="G28" s="46">
        <f>SUM(G6:G27)/22</f>
        <v>85.17363636363635</v>
      </c>
      <c r="H28" s="47"/>
      <c r="I28" s="48" t="s">
        <v>42</v>
      </c>
      <c r="J28" s="49">
        <f>SUM(J6:J27)/22</f>
        <v>73.33363636363634</v>
      </c>
      <c r="K28" s="49">
        <f>SUM(K6:K27)/22</f>
        <v>78.88954545454544</v>
      </c>
      <c r="L28" s="47"/>
      <c r="M28" s="48" t="s">
        <v>43</v>
      </c>
      <c r="N28" s="46">
        <f>SUM(N6:N27)/22</f>
        <v>71.68181818181817</v>
      </c>
      <c r="O28" s="46">
        <f>SUM(O6:O27)/22</f>
        <v>77.82181818181817</v>
      </c>
      <c r="P28" s="50"/>
      <c r="Q28" s="51" t="s">
        <v>44</v>
      </c>
      <c r="R28" s="52"/>
      <c r="S28" s="52"/>
    </row>
    <row r="29" spans="1:19" s="53" customFormat="1" ht="12.75" customHeight="1">
      <c r="A29" s="45" t="s">
        <v>45</v>
      </c>
      <c r="B29" s="47"/>
      <c r="C29" s="54"/>
      <c r="D29" s="47"/>
      <c r="E29" s="48" t="s">
        <v>46</v>
      </c>
      <c r="F29" s="47"/>
      <c r="G29" s="47"/>
      <c r="H29" s="47"/>
      <c r="I29" s="48" t="s">
        <v>47</v>
      </c>
      <c r="J29" s="47"/>
      <c r="K29" s="47"/>
      <c r="L29" s="47"/>
      <c r="M29" s="48" t="s">
        <v>48</v>
      </c>
      <c r="N29" s="55"/>
      <c r="O29" s="55"/>
      <c r="P29" s="50"/>
      <c r="Q29" s="51" t="s">
        <v>49</v>
      </c>
      <c r="R29" s="52"/>
      <c r="S29" s="52"/>
    </row>
    <row r="30" spans="1:19" s="53" customFormat="1" ht="12.75" customHeight="1" thickBot="1">
      <c r="A30" s="56" t="s">
        <v>50</v>
      </c>
      <c r="B30" s="57"/>
      <c r="C30" s="57"/>
      <c r="D30" s="57"/>
      <c r="E30" s="58">
        <v>2.1</v>
      </c>
      <c r="F30" s="57"/>
      <c r="G30" s="57"/>
      <c r="H30" s="57"/>
      <c r="I30" s="58">
        <v>4.9</v>
      </c>
      <c r="J30" s="57"/>
      <c r="K30" s="57"/>
      <c r="L30" s="57"/>
      <c r="M30" s="59">
        <v>2</v>
      </c>
      <c r="N30" s="58"/>
      <c r="O30" s="59"/>
      <c r="P30" s="60"/>
      <c r="Q30" s="61">
        <v>6.8</v>
      </c>
      <c r="R30" s="52"/>
      <c r="S30" s="52"/>
    </row>
    <row r="31" spans="1:19" s="66" customFormat="1" ht="12.75">
      <c r="A31" s="62" t="s">
        <v>51</v>
      </c>
      <c r="B31" s="63"/>
      <c r="C31" s="33"/>
      <c r="D31" s="33"/>
      <c r="E31" s="64"/>
      <c r="F31" s="33"/>
      <c r="G31" s="33"/>
      <c r="H31" s="33"/>
      <c r="I31" s="32"/>
      <c r="J31" s="33"/>
      <c r="K31" s="33"/>
      <c r="L31" s="33"/>
      <c r="M31" s="32"/>
      <c r="N31" s="65"/>
      <c r="O31" s="33"/>
      <c r="P31" s="32"/>
      <c r="Q31" s="28"/>
      <c r="R31" s="28"/>
      <c r="S31" s="28"/>
    </row>
    <row r="32" spans="1:19" s="66" customFormat="1" ht="12.75">
      <c r="A32" s="66" t="s">
        <v>52</v>
      </c>
      <c r="B32" s="67"/>
      <c r="C32" s="68"/>
      <c r="D32" s="68"/>
      <c r="E32" s="18"/>
      <c r="F32" s="68"/>
      <c r="G32" s="33"/>
      <c r="H32" s="33"/>
      <c r="I32" s="32"/>
      <c r="J32" s="33"/>
      <c r="K32" s="33"/>
      <c r="L32" s="33"/>
      <c r="M32" s="32"/>
      <c r="N32" s="65"/>
      <c r="O32" s="33"/>
      <c r="P32" s="32"/>
      <c r="Q32" s="28"/>
      <c r="R32" s="28"/>
      <c r="S32" s="28"/>
    </row>
    <row r="33" spans="2:19" s="66" customFormat="1" ht="13.5" thickBot="1">
      <c r="B33" s="67"/>
      <c r="C33" s="68"/>
      <c r="D33" s="68"/>
      <c r="E33" s="18"/>
      <c r="F33" s="68"/>
      <c r="G33" s="33"/>
      <c r="H33" s="33"/>
      <c r="I33" s="32"/>
      <c r="J33" s="33"/>
      <c r="K33" s="33"/>
      <c r="L33" s="33"/>
      <c r="M33" s="32"/>
      <c r="N33" s="68"/>
      <c r="O33" s="33"/>
      <c r="P33" s="32"/>
      <c r="Q33" s="28"/>
      <c r="R33" s="28"/>
      <c r="S33" s="28"/>
    </row>
    <row r="34" spans="1:19" ht="13.5" thickBot="1">
      <c r="A34" s="69" t="s">
        <v>53</v>
      </c>
      <c r="B34" s="7" t="s">
        <v>54</v>
      </c>
      <c r="C34" s="5"/>
      <c r="D34" s="5"/>
      <c r="E34" s="6"/>
      <c r="F34" s="7" t="s">
        <v>55</v>
      </c>
      <c r="G34" s="4"/>
      <c r="H34" s="5"/>
      <c r="I34" s="6"/>
      <c r="J34" s="7" t="s">
        <v>56</v>
      </c>
      <c r="K34" s="4"/>
      <c r="L34" s="5"/>
      <c r="M34" s="4"/>
      <c r="N34" s="7" t="s">
        <v>57</v>
      </c>
      <c r="O34" s="4"/>
      <c r="P34" s="5"/>
      <c r="Q34" s="4"/>
      <c r="R34" s="4"/>
      <c r="S34" s="70"/>
    </row>
    <row r="35" spans="1:19" ht="13.5" thickBot="1">
      <c r="A35" s="71"/>
      <c r="B35" s="72" t="s">
        <v>58</v>
      </c>
      <c r="C35" s="73"/>
      <c r="D35" s="73"/>
      <c r="E35" s="74"/>
      <c r="F35" s="72" t="s">
        <v>59</v>
      </c>
      <c r="G35" s="75"/>
      <c r="H35" s="73"/>
      <c r="I35" s="74"/>
      <c r="J35" s="76" t="s">
        <v>60</v>
      </c>
      <c r="K35" s="77"/>
      <c r="L35" s="77"/>
      <c r="M35" s="76"/>
      <c r="N35" s="78"/>
      <c r="O35" s="76"/>
      <c r="P35" s="77"/>
      <c r="Q35" s="76"/>
      <c r="R35" s="76"/>
      <c r="S35" s="79"/>
    </row>
    <row r="36" spans="1:20" ht="12.75">
      <c r="A36" s="80"/>
      <c r="B36" s="81" t="s">
        <v>12</v>
      </c>
      <c r="C36" s="18" t="s">
        <v>13</v>
      </c>
      <c r="D36" s="9" t="s">
        <v>14</v>
      </c>
      <c r="E36" s="9"/>
      <c r="F36" s="82" t="s">
        <v>12</v>
      </c>
      <c r="G36" s="18" t="s">
        <v>13</v>
      </c>
      <c r="H36" s="9" t="s">
        <v>14</v>
      </c>
      <c r="I36" s="20"/>
      <c r="J36" s="81" t="s">
        <v>12</v>
      </c>
      <c r="K36" s="18" t="s">
        <v>13</v>
      </c>
      <c r="L36" s="21" t="s">
        <v>14</v>
      </c>
      <c r="M36" s="22"/>
      <c r="N36" s="18" t="s">
        <v>12</v>
      </c>
      <c r="O36" s="9" t="s">
        <v>61</v>
      </c>
      <c r="P36" s="18" t="s">
        <v>13</v>
      </c>
      <c r="Q36" s="9" t="s">
        <v>62</v>
      </c>
      <c r="R36" s="7" t="s">
        <v>14</v>
      </c>
      <c r="S36" s="23"/>
      <c r="T36" s="10"/>
    </row>
    <row r="37" spans="1:20" ht="13.5" thickBot="1">
      <c r="A37" s="83" t="s">
        <v>15</v>
      </c>
      <c r="B37" s="84" t="s">
        <v>16</v>
      </c>
      <c r="C37" s="25" t="s">
        <v>16</v>
      </c>
      <c r="D37" s="25" t="s">
        <v>16</v>
      </c>
      <c r="E37" s="85" t="s">
        <v>17</v>
      </c>
      <c r="F37" s="84" t="s">
        <v>16</v>
      </c>
      <c r="G37" s="25" t="s">
        <v>16</v>
      </c>
      <c r="H37" s="25" t="s">
        <v>16</v>
      </c>
      <c r="I37" s="26" t="s">
        <v>17</v>
      </c>
      <c r="J37" s="84" t="s">
        <v>16</v>
      </c>
      <c r="K37" s="25" t="s">
        <v>16</v>
      </c>
      <c r="L37" s="25" t="s">
        <v>16</v>
      </c>
      <c r="M37" s="26" t="s">
        <v>17</v>
      </c>
      <c r="N37" s="84" t="s">
        <v>16</v>
      </c>
      <c r="O37" s="12" t="s">
        <v>63</v>
      </c>
      <c r="P37" s="25" t="s">
        <v>16</v>
      </c>
      <c r="Q37" s="25" t="s">
        <v>16</v>
      </c>
      <c r="R37" s="86" t="s">
        <v>16</v>
      </c>
      <c r="S37" s="16" t="s">
        <v>17</v>
      </c>
      <c r="T37" s="10"/>
    </row>
    <row r="38" spans="1:19" ht="12.75">
      <c r="A38" s="3" t="s">
        <v>18</v>
      </c>
      <c r="B38" s="87">
        <v>74.34</v>
      </c>
      <c r="C38" s="28">
        <v>69.89</v>
      </c>
      <c r="D38" s="28">
        <f>(B38+C38)/2</f>
        <v>72.11500000000001</v>
      </c>
      <c r="E38" s="32">
        <f>D38/0.721</f>
        <v>100.02080443828018</v>
      </c>
      <c r="F38" s="88">
        <v>83.5</v>
      </c>
      <c r="G38" s="28">
        <v>84.4</v>
      </c>
      <c r="H38" s="28">
        <f>(F38+G38)/2</f>
        <v>83.95</v>
      </c>
      <c r="I38" s="32">
        <f>H38/0.84</f>
        <v>99.9404761904762</v>
      </c>
      <c r="J38" s="88">
        <v>79.1</v>
      </c>
      <c r="K38" s="28">
        <v>87.5</v>
      </c>
      <c r="L38" s="28">
        <f>(J38+K38)/2</f>
        <v>83.3</v>
      </c>
      <c r="M38" s="32">
        <f>L38/0.833</f>
        <v>100</v>
      </c>
      <c r="N38" s="88">
        <f>(J38+F38+B38+O6+J6+F6+B6)/7</f>
        <v>78.78857142857144</v>
      </c>
      <c r="O38" s="28">
        <f aca="true" t="shared" si="8" ref="O38:O59">P38-N38</f>
        <v>2.168571428571397</v>
      </c>
      <c r="P38" s="28">
        <f>(K38+G38+C38+C6+G6+K6+N6)/7</f>
        <v>80.95714285714284</v>
      </c>
      <c r="Q38" s="32">
        <f>P38/0.81</f>
        <v>99.94708994708992</v>
      </c>
      <c r="R38" s="87">
        <f aca="true" t="shared" si="9" ref="R38:R59">(P38+N38)/2</f>
        <v>79.87285714285714</v>
      </c>
      <c r="S38" s="31">
        <f>R38/0.799</f>
        <v>99.9660289647774</v>
      </c>
    </row>
    <row r="39" spans="1:19" ht="12.75">
      <c r="A39" s="17" t="s">
        <v>19</v>
      </c>
      <c r="B39" s="63">
        <v>72.15</v>
      </c>
      <c r="C39" s="33">
        <v>82.08</v>
      </c>
      <c r="D39" s="33">
        <f aca="true" t="shared" si="10" ref="D39:D59">(B39+C39)/2</f>
        <v>77.11500000000001</v>
      </c>
      <c r="E39" s="64">
        <f aca="true" t="shared" si="11" ref="E39:E59">D39/0.721</f>
        <v>106.95561719833566</v>
      </c>
      <c r="F39" s="63">
        <v>81.4</v>
      </c>
      <c r="G39" s="33">
        <v>84.9</v>
      </c>
      <c r="H39" s="33">
        <f aca="true" t="shared" si="12" ref="H39:H59">(F39+G39)/2</f>
        <v>83.15</v>
      </c>
      <c r="I39" s="64">
        <f aca="true" t="shared" si="13" ref="I39:I59">H39/0.84</f>
        <v>98.98809523809526</v>
      </c>
      <c r="J39" s="63">
        <v>75.5</v>
      </c>
      <c r="K39" s="33">
        <v>88.6</v>
      </c>
      <c r="L39" s="33">
        <f aca="true" t="shared" si="14" ref="L39:L59">(J39+K39)/2</f>
        <v>82.05</v>
      </c>
      <c r="M39" s="64">
        <f aca="true" t="shared" si="15" ref="M39:M59">L39/0.833</f>
        <v>98.49939975990397</v>
      </c>
      <c r="N39" s="63">
        <f>(J39+F39+B39+O7+J7+F7+B7)/7</f>
        <v>77.23285714285714</v>
      </c>
      <c r="O39" s="33">
        <f t="shared" si="8"/>
        <v>5.0057142857142765</v>
      </c>
      <c r="P39" s="33">
        <f>(K39+G39+C39+C7+G7+K7+N7)/7</f>
        <v>82.23857142857142</v>
      </c>
      <c r="Q39" s="32">
        <f aca="true" t="shared" si="16" ref="Q39:Q59">P39/0.81</f>
        <v>101.5291005291005</v>
      </c>
      <c r="R39" s="63">
        <f t="shared" si="9"/>
        <v>79.73571428571428</v>
      </c>
      <c r="S39" s="31">
        <f aca="true" t="shared" si="17" ref="S39:S59">R39/0.799</f>
        <v>99.79438583944214</v>
      </c>
    </row>
    <row r="40" spans="1:19" ht="12.75">
      <c r="A40" s="17" t="s">
        <v>20</v>
      </c>
      <c r="B40" s="63">
        <v>74.58</v>
      </c>
      <c r="C40" s="33">
        <v>86.02</v>
      </c>
      <c r="D40" s="33">
        <f t="shared" si="10"/>
        <v>80.3</v>
      </c>
      <c r="E40" s="64">
        <f t="shared" si="11"/>
        <v>111.37309292649098</v>
      </c>
      <c r="F40" s="63">
        <v>84.2</v>
      </c>
      <c r="G40" s="33">
        <v>89.9</v>
      </c>
      <c r="H40" s="33">
        <f t="shared" si="12"/>
        <v>87.05000000000001</v>
      </c>
      <c r="I40" s="64">
        <f t="shared" si="13"/>
        <v>103.6309523809524</v>
      </c>
      <c r="J40" s="63">
        <v>82.3</v>
      </c>
      <c r="K40" s="33">
        <v>96.4</v>
      </c>
      <c r="L40" s="33">
        <f t="shared" si="14"/>
        <v>89.35</v>
      </c>
      <c r="M40" s="64">
        <f t="shared" si="15"/>
        <v>107.26290516206483</v>
      </c>
      <c r="N40" s="63">
        <f>(J40+F40+B40+O8+J8+F8+B8)/7</f>
        <v>81.66857142857143</v>
      </c>
      <c r="O40" s="33">
        <f t="shared" si="8"/>
        <v>5.6299999999999955</v>
      </c>
      <c r="P40" s="33">
        <f>(K40+G40+C40+C8+G8+K8+N8)/7</f>
        <v>87.29857142857142</v>
      </c>
      <c r="Q40" s="32">
        <f t="shared" si="16"/>
        <v>107.77601410934743</v>
      </c>
      <c r="R40" s="63">
        <f t="shared" si="9"/>
        <v>84.48357142857142</v>
      </c>
      <c r="S40" s="31">
        <f t="shared" si="17"/>
        <v>105.73663507956373</v>
      </c>
    </row>
    <row r="41" spans="1:19" ht="12.75">
      <c r="A41" s="17" t="s">
        <v>21</v>
      </c>
      <c r="B41" s="63">
        <v>81.88</v>
      </c>
      <c r="C41" s="33">
        <v>80.55</v>
      </c>
      <c r="D41" s="33">
        <f t="shared" si="10"/>
        <v>81.215</v>
      </c>
      <c r="E41" s="64">
        <f t="shared" si="11"/>
        <v>112.64216366158115</v>
      </c>
      <c r="F41" s="63">
        <v>82.2</v>
      </c>
      <c r="G41" s="33">
        <v>89.6</v>
      </c>
      <c r="H41" s="33">
        <f t="shared" si="12"/>
        <v>85.9</v>
      </c>
      <c r="I41" s="64">
        <f t="shared" si="13"/>
        <v>102.26190476190477</v>
      </c>
      <c r="J41" s="63">
        <v>81.3</v>
      </c>
      <c r="K41" s="33">
        <v>91.5</v>
      </c>
      <c r="L41" s="33">
        <f t="shared" si="14"/>
        <v>86.4</v>
      </c>
      <c r="M41" s="64">
        <f t="shared" si="15"/>
        <v>103.72148859543819</v>
      </c>
      <c r="N41" s="63">
        <f>(J41+F41+B41+O9+J9+F9+B9)/7</f>
        <v>82.00285714285714</v>
      </c>
      <c r="O41" s="33">
        <f t="shared" si="8"/>
        <v>5.734285714285718</v>
      </c>
      <c r="P41" s="33">
        <f>(K41+G41+C41+C9+G9+K9+N9)/7</f>
        <v>87.73714285714286</v>
      </c>
      <c r="Q41" s="32">
        <f t="shared" si="16"/>
        <v>108.31746031746032</v>
      </c>
      <c r="R41" s="63">
        <f t="shared" si="9"/>
        <v>84.87</v>
      </c>
      <c r="S41" s="31">
        <f t="shared" si="17"/>
        <v>106.22027534418022</v>
      </c>
    </row>
    <row r="42" spans="1:19" ht="12.75">
      <c r="A42" s="36" t="s">
        <v>22</v>
      </c>
      <c r="B42" s="89">
        <v>74.54</v>
      </c>
      <c r="C42" s="37">
        <v>72.38</v>
      </c>
      <c r="D42" s="37">
        <f t="shared" si="10"/>
        <v>73.46000000000001</v>
      </c>
      <c r="E42" s="38">
        <f t="shared" si="11"/>
        <v>101.88626907073511</v>
      </c>
      <c r="F42" s="89">
        <v>90.7</v>
      </c>
      <c r="G42" s="37">
        <v>91.6</v>
      </c>
      <c r="H42" s="37">
        <f t="shared" si="12"/>
        <v>91.15</v>
      </c>
      <c r="I42" s="38">
        <f t="shared" si="13"/>
        <v>108.51190476190477</v>
      </c>
      <c r="J42" s="89">
        <v>83.7</v>
      </c>
      <c r="K42" s="37">
        <v>95.3</v>
      </c>
      <c r="L42" s="37">
        <f t="shared" si="14"/>
        <v>89.5</v>
      </c>
      <c r="M42" s="90">
        <f t="shared" si="15"/>
        <v>107.44297719087635</v>
      </c>
      <c r="N42" s="89">
        <f>(J42+F42+B42+O10+J10+F10+B10)/7</f>
        <v>84.64714285714285</v>
      </c>
      <c r="O42" s="37">
        <f t="shared" si="8"/>
        <v>3.0785714285714363</v>
      </c>
      <c r="P42" s="37">
        <f>(K42+G42+C42+C10+G10+K10+N10)/7</f>
        <v>87.72571428571429</v>
      </c>
      <c r="Q42" s="91">
        <f t="shared" si="16"/>
        <v>108.30335097001763</v>
      </c>
      <c r="R42" s="89">
        <f t="shared" si="9"/>
        <v>86.18642857142856</v>
      </c>
      <c r="S42" s="92">
        <f t="shared" si="17"/>
        <v>107.86787055247629</v>
      </c>
    </row>
    <row r="43" spans="1:19" ht="12.75">
      <c r="A43" s="17" t="s">
        <v>23</v>
      </c>
      <c r="B43" s="63">
        <v>79.52</v>
      </c>
      <c r="C43" s="33">
        <v>84.44</v>
      </c>
      <c r="D43" s="33">
        <f t="shared" si="10"/>
        <v>81.97999999999999</v>
      </c>
      <c r="E43" s="64">
        <f t="shared" si="11"/>
        <v>113.70319001386962</v>
      </c>
      <c r="F43" s="63">
        <v>80.5</v>
      </c>
      <c r="G43" s="33">
        <v>89.4</v>
      </c>
      <c r="H43" s="33">
        <f t="shared" si="12"/>
        <v>84.95</v>
      </c>
      <c r="I43" s="64">
        <f t="shared" si="13"/>
        <v>101.1309523809524</v>
      </c>
      <c r="J43" s="63">
        <v>81.5</v>
      </c>
      <c r="K43" s="33">
        <v>88.9</v>
      </c>
      <c r="L43" s="33">
        <f t="shared" si="14"/>
        <v>85.2</v>
      </c>
      <c r="M43" s="64">
        <f t="shared" si="15"/>
        <v>102.28091236494599</v>
      </c>
      <c r="N43" s="63">
        <f>(J43+F43+B43+O11+J11+F11+B11)/7</f>
        <v>81.96571428571427</v>
      </c>
      <c r="O43" s="33">
        <f t="shared" si="8"/>
        <v>5.114285714285728</v>
      </c>
      <c r="P43" s="33">
        <f>(K43+G43+C43+C11+G11+K11+N11)/7</f>
        <v>87.08</v>
      </c>
      <c r="Q43" s="32">
        <f t="shared" si="16"/>
        <v>107.50617283950616</v>
      </c>
      <c r="R43" s="63">
        <f t="shared" si="9"/>
        <v>84.52285714285713</v>
      </c>
      <c r="S43" s="31">
        <f t="shared" si="17"/>
        <v>105.78580368317539</v>
      </c>
    </row>
    <row r="44" spans="1:19" ht="12.75">
      <c r="A44" s="17" t="s">
        <v>24</v>
      </c>
      <c r="B44" s="63">
        <v>79.49</v>
      </c>
      <c r="C44" s="33">
        <v>84.1</v>
      </c>
      <c r="D44" s="33">
        <f t="shared" si="10"/>
        <v>81.79499999999999</v>
      </c>
      <c r="E44" s="64">
        <f t="shared" si="11"/>
        <v>113.44660194174756</v>
      </c>
      <c r="F44" s="63">
        <v>84</v>
      </c>
      <c r="G44" s="33">
        <v>91.1</v>
      </c>
      <c r="H44" s="33">
        <f t="shared" si="12"/>
        <v>87.55</v>
      </c>
      <c r="I44" s="64">
        <f t="shared" si="13"/>
        <v>104.22619047619048</v>
      </c>
      <c r="J44" s="63">
        <v>88.2</v>
      </c>
      <c r="K44" s="33">
        <v>87.5</v>
      </c>
      <c r="L44" s="33">
        <f t="shared" si="14"/>
        <v>87.85</v>
      </c>
      <c r="M44" s="64">
        <f t="shared" si="15"/>
        <v>105.46218487394958</v>
      </c>
      <c r="N44" s="63">
        <f>(J44+F44+B44+O12+J12+F12+B12)/7</f>
        <v>87.5</v>
      </c>
      <c r="O44" s="33">
        <f t="shared" si="8"/>
        <v>1.7928571428571303</v>
      </c>
      <c r="P44" s="33">
        <f>(K44+G44+C44+C12+G12+K12+N12)/7</f>
        <v>89.29285714285713</v>
      </c>
      <c r="Q44" s="32">
        <f t="shared" si="16"/>
        <v>110.23809523809521</v>
      </c>
      <c r="R44" s="63">
        <f t="shared" si="9"/>
        <v>88.39642857142857</v>
      </c>
      <c r="S44" s="31">
        <f t="shared" si="17"/>
        <v>110.63382799928482</v>
      </c>
    </row>
    <row r="45" spans="1:19" ht="12.75">
      <c r="A45" s="17" t="s">
        <v>25</v>
      </c>
      <c r="B45" s="63">
        <v>69.42</v>
      </c>
      <c r="C45" s="33">
        <v>66.11</v>
      </c>
      <c r="D45" s="33">
        <f t="shared" si="10"/>
        <v>67.765</v>
      </c>
      <c r="E45" s="64">
        <f t="shared" si="11"/>
        <v>93.9875173370319</v>
      </c>
      <c r="F45" s="63">
        <v>81.9</v>
      </c>
      <c r="G45" s="33">
        <v>85.1</v>
      </c>
      <c r="H45" s="33">
        <f t="shared" si="12"/>
        <v>83.5</v>
      </c>
      <c r="I45" s="64">
        <f t="shared" si="13"/>
        <v>99.40476190476191</v>
      </c>
      <c r="J45" s="63">
        <v>78.4</v>
      </c>
      <c r="K45" s="33">
        <v>72.6</v>
      </c>
      <c r="L45" s="33">
        <f t="shared" si="14"/>
        <v>75.5</v>
      </c>
      <c r="M45" s="64">
        <f t="shared" si="15"/>
        <v>90.63625450180072</v>
      </c>
      <c r="N45" s="63">
        <f>(J45+F45+B45+O13+J13+F13+B13)/7</f>
        <v>77.14999999999999</v>
      </c>
      <c r="O45" s="33">
        <f t="shared" si="8"/>
        <v>0.42285714285715414</v>
      </c>
      <c r="P45" s="33">
        <f>(K45+G45+C45+C13+G13+K13+N13)/7</f>
        <v>77.57285714285715</v>
      </c>
      <c r="Q45" s="32">
        <f t="shared" si="16"/>
        <v>95.7689594356261</v>
      </c>
      <c r="R45" s="63">
        <f t="shared" si="9"/>
        <v>77.36142857142858</v>
      </c>
      <c r="S45" s="31">
        <f t="shared" si="17"/>
        <v>96.82281423207581</v>
      </c>
    </row>
    <row r="46" spans="1:19" ht="12.75">
      <c r="A46" s="17" t="s">
        <v>64</v>
      </c>
      <c r="B46" s="63">
        <v>69.73</v>
      </c>
      <c r="C46" s="33">
        <v>68.05</v>
      </c>
      <c r="D46" s="33">
        <f t="shared" si="10"/>
        <v>68.89</v>
      </c>
      <c r="E46" s="64">
        <f t="shared" si="11"/>
        <v>95.54785020804438</v>
      </c>
      <c r="F46" s="63">
        <v>80.1</v>
      </c>
      <c r="G46" s="33">
        <v>81.7</v>
      </c>
      <c r="H46" s="33">
        <f t="shared" si="12"/>
        <v>80.9</v>
      </c>
      <c r="I46" s="64">
        <f t="shared" si="13"/>
        <v>96.30952380952382</v>
      </c>
      <c r="J46" s="63">
        <v>76.4</v>
      </c>
      <c r="K46" s="33">
        <v>79</v>
      </c>
      <c r="L46" s="33">
        <f t="shared" si="14"/>
        <v>77.7</v>
      </c>
      <c r="M46" s="64">
        <f t="shared" si="15"/>
        <v>93.27731092436976</v>
      </c>
      <c r="N46" s="63">
        <f>(J46+F46+B46+O14+J14+F14+B14)/7</f>
        <v>76.19000000000001</v>
      </c>
      <c r="O46" s="33">
        <f t="shared" si="8"/>
        <v>1.6057142857142708</v>
      </c>
      <c r="P46" s="33">
        <f>(K46+G46+C46+C14+G14+K14+N14)/7</f>
        <v>77.79571428571428</v>
      </c>
      <c r="Q46" s="32">
        <f t="shared" si="16"/>
        <v>96.04409171075837</v>
      </c>
      <c r="R46" s="63">
        <f t="shared" si="9"/>
        <v>76.99285714285715</v>
      </c>
      <c r="S46" s="31">
        <f t="shared" si="17"/>
        <v>96.36152333273735</v>
      </c>
    </row>
    <row r="47" spans="1:19" ht="12.75">
      <c r="A47" s="36" t="s">
        <v>27</v>
      </c>
      <c r="B47" s="89">
        <v>64.9</v>
      </c>
      <c r="C47" s="37">
        <v>70.88</v>
      </c>
      <c r="D47" s="37">
        <f t="shared" si="10"/>
        <v>67.89</v>
      </c>
      <c r="E47" s="38">
        <f t="shared" si="11"/>
        <v>94.1608876560333</v>
      </c>
      <c r="F47" s="89">
        <v>86.4</v>
      </c>
      <c r="G47" s="37">
        <v>88</v>
      </c>
      <c r="H47" s="37">
        <f t="shared" si="12"/>
        <v>87.2</v>
      </c>
      <c r="I47" s="38">
        <f t="shared" si="13"/>
        <v>103.80952380952381</v>
      </c>
      <c r="J47" s="89">
        <v>82.9</v>
      </c>
      <c r="K47" s="37">
        <v>85</v>
      </c>
      <c r="L47" s="37">
        <f t="shared" si="14"/>
        <v>83.95</v>
      </c>
      <c r="M47" s="90">
        <f t="shared" si="15"/>
        <v>100.78031212484994</v>
      </c>
      <c r="N47" s="89">
        <f>(J47+F47+B47+O15+J15+F15+B15)/7</f>
        <v>80.73285714285714</v>
      </c>
      <c r="O47" s="37">
        <f t="shared" si="8"/>
        <v>1.8614285714285614</v>
      </c>
      <c r="P47" s="37">
        <f>(K47+G47+C47+C15+G15+K15+N15)/7</f>
        <v>82.5942857142857</v>
      </c>
      <c r="Q47" s="91">
        <f t="shared" si="16"/>
        <v>101.96825396825395</v>
      </c>
      <c r="R47" s="89">
        <f t="shared" si="9"/>
        <v>81.66357142857143</v>
      </c>
      <c r="S47" s="92">
        <f t="shared" si="17"/>
        <v>102.20722331485786</v>
      </c>
    </row>
    <row r="48" spans="1:19" ht="12.75">
      <c r="A48" s="17" t="s">
        <v>28</v>
      </c>
      <c r="B48" s="63">
        <v>65.16</v>
      </c>
      <c r="C48" s="33">
        <v>66.69</v>
      </c>
      <c r="D48" s="33">
        <f t="shared" si="10"/>
        <v>65.925</v>
      </c>
      <c r="E48" s="64">
        <f t="shared" si="11"/>
        <v>91.43550624133148</v>
      </c>
      <c r="F48" s="63">
        <v>75.6</v>
      </c>
      <c r="G48" s="33">
        <v>77</v>
      </c>
      <c r="H48" s="33">
        <f t="shared" si="12"/>
        <v>76.3</v>
      </c>
      <c r="I48" s="64">
        <f t="shared" si="13"/>
        <v>90.83333333333333</v>
      </c>
      <c r="J48" s="63">
        <v>75.5</v>
      </c>
      <c r="K48" s="33">
        <v>74.3</v>
      </c>
      <c r="L48" s="33">
        <f t="shared" si="14"/>
        <v>74.9</v>
      </c>
      <c r="M48" s="64">
        <f t="shared" si="15"/>
        <v>89.91596638655463</v>
      </c>
      <c r="N48" s="63">
        <f>(J48+F48+B48+O16+J16+F16+B16)/7</f>
        <v>73.97142857142856</v>
      </c>
      <c r="O48" s="33">
        <f t="shared" si="8"/>
        <v>0.7757142857143009</v>
      </c>
      <c r="P48" s="33">
        <f>(K48+G48+C48+C16+G16+K16+N16)/7</f>
        <v>74.74714285714286</v>
      </c>
      <c r="Q48" s="32">
        <f t="shared" si="16"/>
        <v>92.28042328042328</v>
      </c>
      <c r="R48" s="63">
        <f t="shared" si="9"/>
        <v>74.3592857142857</v>
      </c>
      <c r="S48" s="31">
        <f t="shared" si="17"/>
        <v>93.06543894153404</v>
      </c>
    </row>
    <row r="49" spans="1:19" ht="12.75">
      <c r="A49" s="17" t="s">
        <v>29</v>
      </c>
      <c r="B49" s="63">
        <v>71.87</v>
      </c>
      <c r="C49" s="33">
        <v>65.22</v>
      </c>
      <c r="D49" s="33">
        <f t="shared" si="10"/>
        <v>68.545</v>
      </c>
      <c r="E49" s="64">
        <f t="shared" si="11"/>
        <v>95.06934812760056</v>
      </c>
      <c r="F49" s="63">
        <v>79.3</v>
      </c>
      <c r="G49" s="33">
        <v>85.7</v>
      </c>
      <c r="H49" s="33">
        <f t="shared" si="12"/>
        <v>82.5</v>
      </c>
      <c r="I49" s="64">
        <f t="shared" si="13"/>
        <v>98.21428571428572</v>
      </c>
      <c r="J49" s="63">
        <v>77.7</v>
      </c>
      <c r="K49" s="33">
        <v>83.6</v>
      </c>
      <c r="L49" s="33">
        <f t="shared" si="14"/>
        <v>80.65</v>
      </c>
      <c r="M49" s="64">
        <f t="shared" si="15"/>
        <v>96.81872749099641</v>
      </c>
      <c r="N49" s="63">
        <f>(J49+F49+B49+O17+J17+F17+B17)/7</f>
        <v>77.58000000000001</v>
      </c>
      <c r="O49" s="33">
        <f t="shared" si="8"/>
        <v>1.4285714285714022</v>
      </c>
      <c r="P49" s="33">
        <f>(K49+G49+C49+C17+G17+K17+N17)/7</f>
        <v>79.00857142857141</v>
      </c>
      <c r="Q49" s="32">
        <f t="shared" si="16"/>
        <v>97.54144620811284</v>
      </c>
      <c r="R49" s="63">
        <f t="shared" si="9"/>
        <v>78.2942857142857</v>
      </c>
      <c r="S49" s="31">
        <f t="shared" si="17"/>
        <v>97.99034507419988</v>
      </c>
    </row>
    <row r="50" spans="1:19" ht="12.75">
      <c r="A50" s="17" t="s">
        <v>65</v>
      </c>
      <c r="B50" s="63">
        <v>64.65</v>
      </c>
      <c r="C50" s="33">
        <v>77.57</v>
      </c>
      <c r="D50" s="33">
        <f t="shared" si="10"/>
        <v>71.11</v>
      </c>
      <c r="E50" s="64">
        <f t="shared" si="11"/>
        <v>98.62690707350902</v>
      </c>
      <c r="F50" s="63">
        <v>79.7</v>
      </c>
      <c r="G50" s="33">
        <v>85.9</v>
      </c>
      <c r="H50" s="33">
        <f t="shared" si="12"/>
        <v>82.80000000000001</v>
      </c>
      <c r="I50" s="64">
        <f t="shared" si="13"/>
        <v>98.57142857142858</v>
      </c>
      <c r="J50" s="63">
        <v>75.6</v>
      </c>
      <c r="K50" s="33">
        <v>92.4</v>
      </c>
      <c r="L50" s="33">
        <f t="shared" si="14"/>
        <v>84</v>
      </c>
      <c r="M50" s="64">
        <f t="shared" si="15"/>
        <v>100.84033613445379</v>
      </c>
      <c r="N50" s="63">
        <f>(J50+F50+B50+O18+J18+F18+B18)/7</f>
        <v>79.63428571428572</v>
      </c>
      <c r="O50" s="33">
        <f t="shared" si="8"/>
        <v>5.8528571428571325</v>
      </c>
      <c r="P50" s="33">
        <f>(K50+G50+C50+C18+G18+K18+N18)/7</f>
        <v>85.48714285714286</v>
      </c>
      <c r="Q50" s="32">
        <f t="shared" si="16"/>
        <v>105.53968253968253</v>
      </c>
      <c r="R50" s="63">
        <f t="shared" si="9"/>
        <v>82.56071428571428</v>
      </c>
      <c r="S50" s="31">
        <f t="shared" si="17"/>
        <v>103.33005542642589</v>
      </c>
    </row>
    <row r="51" spans="1:19" ht="12.75">
      <c r="A51" s="17" t="s">
        <v>31</v>
      </c>
      <c r="B51" s="63">
        <v>66.97</v>
      </c>
      <c r="C51" s="33">
        <v>67.94</v>
      </c>
      <c r="D51" s="33">
        <f t="shared" si="10"/>
        <v>67.455</v>
      </c>
      <c r="E51" s="64">
        <f t="shared" si="11"/>
        <v>93.55755894590847</v>
      </c>
      <c r="F51" s="63">
        <v>85</v>
      </c>
      <c r="G51" s="33">
        <v>82.4</v>
      </c>
      <c r="H51" s="33">
        <f t="shared" si="12"/>
        <v>83.7</v>
      </c>
      <c r="I51" s="64">
        <f t="shared" si="13"/>
        <v>99.64285714285715</v>
      </c>
      <c r="J51" s="63">
        <v>78</v>
      </c>
      <c r="K51" s="33">
        <v>85.8</v>
      </c>
      <c r="L51" s="33">
        <f t="shared" si="14"/>
        <v>81.9</v>
      </c>
      <c r="M51" s="64">
        <f t="shared" si="15"/>
        <v>98.31932773109244</v>
      </c>
      <c r="N51" s="63">
        <f>(J51+F51+B51+O19+J19+F19+B19)/7</f>
        <v>78.54857142857142</v>
      </c>
      <c r="O51" s="33">
        <f t="shared" si="8"/>
        <v>2.554285714285726</v>
      </c>
      <c r="P51" s="33">
        <f>(K51+G51+C51+C19+G19+K19+N19)/7</f>
        <v>81.10285714285715</v>
      </c>
      <c r="Q51" s="32">
        <f t="shared" si="16"/>
        <v>100.12698412698413</v>
      </c>
      <c r="R51" s="63">
        <f t="shared" si="9"/>
        <v>79.82571428571428</v>
      </c>
      <c r="S51" s="31">
        <f t="shared" si="17"/>
        <v>99.9070266404434</v>
      </c>
    </row>
    <row r="52" spans="1:19" ht="12.75">
      <c r="A52" s="36" t="s">
        <v>32</v>
      </c>
      <c r="B52" s="89">
        <v>66.53</v>
      </c>
      <c r="C52" s="37">
        <v>70.38</v>
      </c>
      <c r="D52" s="37">
        <f t="shared" si="10"/>
        <v>68.455</v>
      </c>
      <c r="E52" s="38">
        <f t="shared" si="11"/>
        <v>94.94452149791955</v>
      </c>
      <c r="F52" s="89">
        <v>66.5</v>
      </c>
      <c r="G52" s="37">
        <v>78.9</v>
      </c>
      <c r="H52" s="37">
        <f t="shared" si="12"/>
        <v>72.7</v>
      </c>
      <c r="I52" s="38">
        <f t="shared" si="13"/>
        <v>86.54761904761905</v>
      </c>
      <c r="J52" s="89">
        <v>77.7</v>
      </c>
      <c r="K52" s="37">
        <v>88.4</v>
      </c>
      <c r="L52" s="37">
        <f t="shared" si="14"/>
        <v>83.05000000000001</v>
      </c>
      <c r="M52" s="90">
        <f t="shared" si="15"/>
        <v>99.6998799519808</v>
      </c>
      <c r="N52" s="89">
        <f>(J52+F52+B52+O20+J20+F20+B20)/7</f>
        <v>74.0957142857143</v>
      </c>
      <c r="O52" s="37">
        <f t="shared" si="8"/>
        <v>7.094285714285718</v>
      </c>
      <c r="P52" s="37">
        <f>(K52+G52+C52+C20+G20+K20+N20)/7</f>
        <v>81.19000000000001</v>
      </c>
      <c r="Q52" s="91">
        <f t="shared" si="16"/>
        <v>100.23456790123457</v>
      </c>
      <c r="R52" s="89">
        <f t="shared" si="9"/>
        <v>77.64285714285715</v>
      </c>
      <c r="S52" s="92">
        <f t="shared" si="17"/>
        <v>97.17504022885751</v>
      </c>
    </row>
    <row r="53" spans="1:19" ht="12.75">
      <c r="A53" s="17" t="s">
        <v>33</v>
      </c>
      <c r="B53" s="63">
        <v>73.78</v>
      </c>
      <c r="C53" s="33">
        <v>70.84</v>
      </c>
      <c r="D53" s="33">
        <f t="shared" si="10"/>
        <v>72.31</v>
      </c>
      <c r="E53" s="64">
        <f t="shared" si="11"/>
        <v>100.29126213592234</v>
      </c>
      <c r="F53" s="63">
        <v>78.7</v>
      </c>
      <c r="G53" s="33">
        <v>82.2</v>
      </c>
      <c r="H53" s="33">
        <f t="shared" si="12"/>
        <v>80.45</v>
      </c>
      <c r="I53" s="64">
        <f t="shared" si="13"/>
        <v>95.77380952380953</v>
      </c>
      <c r="J53" s="63">
        <v>74.7</v>
      </c>
      <c r="K53" s="33">
        <v>79.9</v>
      </c>
      <c r="L53" s="33">
        <f t="shared" si="14"/>
        <v>77.30000000000001</v>
      </c>
      <c r="M53" s="64">
        <f t="shared" si="15"/>
        <v>92.79711884753904</v>
      </c>
      <c r="N53" s="63">
        <f>(J53+F53+B53+O21+J21+F21+B21)/7</f>
        <v>75.62571428571428</v>
      </c>
      <c r="O53" s="33">
        <f t="shared" si="8"/>
        <v>3.5514285714285734</v>
      </c>
      <c r="P53" s="33">
        <f>(K53+G53+C53+C21+G21+K21+N21)/7</f>
        <v>79.17714285714285</v>
      </c>
      <c r="Q53" s="32">
        <f t="shared" si="16"/>
        <v>97.7495590828924</v>
      </c>
      <c r="R53" s="63">
        <f t="shared" si="9"/>
        <v>77.40142857142857</v>
      </c>
      <c r="S53" s="31">
        <f t="shared" si="17"/>
        <v>96.87287681029858</v>
      </c>
    </row>
    <row r="54" spans="1:19" ht="12.75">
      <c r="A54" s="17" t="s">
        <v>34</v>
      </c>
      <c r="B54" s="63">
        <v>69.32</v>
      </c>
      <c r="C54" s="33">
        <v>68.21</v>
      </c>
      <c r="D54" s="33">
        <f t="shared" si="10"/>
        <v>68.76499999999999</v>
      </c>
      <c r="E54" s="64">
        <f t="shared" si="11"/>
        <v>95.37447988904297</v>
      </c>
      <c r="F54" s="63">
        <v>81.5</v>
      </c>
      <c r="G54" s="33">
        <v>81.9</v>
      </c>
      <c r="H54" s="33">
        <f t="shared" si="12"/>
        <v>81.7</v>
      </c>
      <c r="I54" s="64">
        <f t="shared" si="13"/>
        <v>97.26190476190477</v>
      </c>
      <c r="J54" s="63">
        <v>76.2</v>
      </c>
      <c r="K54" s="33">
        <v>86.3</v>
      </c>
      <c r="L54" s="33">
        <f t="shared" si="14"/>
        <v>81.25</v>
      </c>
      <c r="M54" s="64">
        <f t="shared" si="15"/>
        <v>97.5390156062425</v>
      </c>
      <c r="N54" s="63">
        <f>(J54+F54+B54+O22+J22+F22+B22)/7</f>
        <v>76.46857142857142</v>
      </c>
      <c r="O54" s="33">
        <f t="shared" si="8"/>
        <v>4.548571428571435</v>
      </c>
      <c r="P54" s="33">
        <f>(K54+G54+C54+C22+G22+K22+N22)/7</f>
        <v>81.01714285714286</v>
      </c>
      <c r="Q54" s="32">
        <f t="shared" si="16"/>
        <v>100.02116402116401</v>
      </c>
      <c r="R54" s="63">
        <f t="shared" si="9"/>
        <v>78.74285714285713</v>
      </c>
      <c r="S54" s="31">
        <f t="shared" si="17"/>
        <v>98.55176112998389</v>
      </c>
    </row>
    <row r="55" spans="1:19" ht="12.75">
      <c r="A55" s="17" t="s">
        <v>35</v>
      </c>
      <c r="B55" s="63">
        <v>75.21</v>
      </c>
      <c r="C55" s="33">
        <v>75.84</v>
      </c>
      <c r="D55" s="33">
        <f t="shared" si="10"/>
        <v>75.525</v>
      </c>
      <c r="E55" s="64">
        <f t="shared" si="11"/>
        <v>104.75034674063801</v>
      </c>
      <c r="F55" s="63">
        <v>67</v>
      </c>
      <c r="G55" s="33">
        <v>81.6</v>
      </c>
      <c r="H55" s="33">
        <f t="shared" si="12"/>
        <v>74.3</v>
      </c>
      <c r="I55" s="64">
        <f t="shared" si="13"/>
        <v>88.45238095238095</v>
      </c>
      <c r="J55" s="63">
        <v>76.6</v>
      </c>
      <c r="K55" s="33">
        <v>90.1</v>
      </c>
      <c r="L55" s="33">
        <f t="shared" si="14"/>
        <v>83.35</v>
      </c>
      <c r="M55" s="64">
        <f t="shared" si="15"/>
        <v>100.06002400960384</v>
      </c>
      <c r="N55" s="63">
        <f>(J55+F55+B55+O23+J23+F23+B23)/7</f>
        <v>76.34857142857143</v>
      </c>
      <c r="O55" s="33">
        <f t="shared" si="8"/>
        <v>5.244285714285709</v>
      </c>
      <c r="P55" s="33">
        <f>(K55+G55+C55+C23+G23+K23+N23)/7</f>
        <v>81.59285714285714</v>
      </c>
      <c r="Q55" s="32">
        <f t="shared" si="16"/>
        <v>100.73192239858906</v>
      </c>
      <c r="R55" s="63">
        <f t="shared" si="9"/>
        <v>78.97071428571428</v>
      </c>
      <c r="S55" s="31">
        <f t="shared" si="17"/>
        <v>98.8369390309315</v>
      </c>
    </row>
    <row r="56" spans="1:19" ht="12.75">
      <c r="A56" s="17" t="s">
        <v>36</v>
      </c>
      <c r="B56" s="63">
        <v>68.15</v>
      </c>
      <c r="C56" s="33">
        <v>82.42</v>
      </c>
      <c r="D56" s="33">
        <f t="shared" si="10"/>
        <v>75.285</v>
      </c>
      <c r="E56" s="64">
        <f t="shared" si="11"/>
        <v>104.41747572815534</v>
      </c>
      <c r="F56" s="63">
        <v>68.2</v>
      </c>
      <c r="G56" s="33">
        <v>79.7</v>
      </c>
      <c r="H56" s="33">
        <f t="shared" si="12"/>
        <v>73.95</v>
      </c>
      <c r="I56" s="64">
        <f t="shared" si="13"/>
        <v>88.03571428571429</v>
      </c>
      <c r="J56" s="63">
        <v>78.1</v>
      </c>
      <c r="K56" s="33">
        <v>85.9</v>
      </c>
      <c r="L56" s="33">
        <f t="shared" si="14"/>
        <v>82</v>
      </c>
      <c r="M56" s="64">
        <f t="shared" si="15"/>
        <v>98.43937575030013</v>
      </c>
      <c r="N56" s="63">
        <f>(J56+F56+B56+O24+J24+F24+B24)/7</f>
        <v>75.81142857142858</v>
      </c>
      <c r="O56" s="33">
        <f t="shared" si="8"/>
        <v>6.859999999999999</v>
      </c>
      <c r="P56" s="33">
        <f>(K56+G56+C56+C24+G24+K24+N24)/7</f>
        <v>82.67142857142858</v>
      </c>
      <c r="Q56" s="32">
        <f t="shared" si="16"/>
        <v>102.06349206349206</v>
      </c>
      <c r="R56" s="63">
        <f t="shared" si="9"/>
        <v>79.24142857142857</v>
      </c>
      <c r="S56" s="31">
        <f t="shared" si="17"/>
        <v>99.1757554085464</v>
      </c>
    </row>
    <row r="57" spans="1:19" ht="12.75">
      <c r="A57" s="36" t="s">
        <v>37</v>
      </c>
      <c r="B57" s="89">
        <v>71.44</v>
      </c>
      <c r="C57" s="37">
        <v>77.01</v>
      </c>
      <c r="D57" s="37">
        <f t="shared" si="10"/>
        <v>74.225</v>
      </c>
      <c r="E57" s="38">
        <f t="shared" si="11"/>
        <v>102.94729542302358</v>
      </c>
      <c r="F57" s="89">
        <v>85.6</v>
      </c>
      <c r="G57" s="37">
        <v>86.9</v>
      </c>
      <c r="H57" s="37">
        <f t="shared" si="12"/>
        <v>86.25</v>
      </c>
      <c r="I57" s="38">
        <f t="shared" si="13"/>
        <v>102.67857142857143</v>
      </c>
      <c r="J57" s="89">
        <v>83.9</v>
      </c>
      <c r="K57" s="37">
        <v>87.5</v>
      </c>
      <c r="L57" s="37">
        <f t="shared" si="14"/>
        <v>85.7</v>
      </c>
      <c r="M57" s="90">
        <f t="shared" si="15"/>
        <v>102.8811524609844</v>
      </c>
      <c r="N57" s="89">
        <f>(J57+F57+B57+O25+J25+F25+B25)/7</f>
        <v>82.02142857142857</v>
      </c>
      <c r="O57" s="37">
        <f t="shared" si="8"/>
        <v>1.5314285714285774</v>
      </c>
      <c r="P57" s="37">
        <f>(K57+G57+C57+C25+G25+K25+N25)/7</f>
        <v>83.55285714285715</v>
      </c>
      <c r="Q57" s="91">
        <f t="shared" si="16"/>
        <v>103.15167548500882</v>
      </c>
      <c r="R57" s="89">
        <f t="shared" si="9"/>
        <v>82.78714285714287</v>
      </c>
      <c r="S57" s="92">
        <f t="shared" si="17"/>
        <v>103.61344537815127</v>
      </c>
    </row>
    <row r="58" spans="1:19" ht="12.75">
      <c r="A58" s="17" t="s">
        <v>38</v>
      </c>
      <c r="B58" s="63">
        <v>77.23</v>
      </c>
      <c r="C58" s="33">
        <v>73.71</v>
      </c>
      <c r="D58" s="33">
        <f t="shared" si="10"/>
        <v>75.47</v>
      </c>
      <c r="E58" s="64">
        <f t="shared" si="11"/>
        <v>104.6740638002774</v>
      </c>
      <c r="F58" s="63">
        <v>80.6</v>
      </c>
      <c r="G58" s="33">
        <v>80</v>
      </c>
      <c r="H58" s="33">
        <f t="shared" si="12"/>
        <v>80.3</v>
      </c>
      <c r="I58" s="64">
        <f t="shared" si="13"/>
        <v>95.5952380952381</v>
      </c>
      <c r="J58" s="63">
        <v>81.3</v>
      </c>
      <c r="K58" s="33">
        <v>84.8</v>
      </c>
      <c r="L58" s="33">
        <f t="shared" si="14"/>
        <v>83.05</v>
      </c>
      <c r="M58" s="64">
        <f t="shared" si="15"/>
        <v>99.69987995198079</v>
      </c>
      <c r="N58" s="63">
        <f>(J58+F58+B58+O26+J26+F26+B26)/7</f>
        <v>77.5642857142857</v>
      </c>
      <c r="O58" s="33">
        <f t="shared" si="8"/>
        <v>1.9657142857142986</v>
      </c>
      <c r="P58" s="33">
        <f>(K58+G58+C58+C26+G26+K26+N26)/7</f>
        <v>79.53</v>
      </c>
      <c r="Q58" s="32">
        <f t="shared" si="16"/>
        <v>98.18518518518518</v>
      </c>
      <c r="R58" s="63">
        <f t="shared" si="9"/>
        <v>78.54714285714286</v>
      </c>
      <c r="S58" s="31">
        <f t="shared" si="17"/>
        <v>98.30681208653674</v>
      </c>
    </row>
    <row r="59" spans="1:19" ht="13.5" thickBot="1">
      <c r="A59" s="11" t="s">
        <v>39</v>
      </c>
      <c r="B59" s="93">
        <v>66.7</v>
      </c>
      <c r="C59" s="42">
        <v>72.67</v>
      </c>
      <c r="D59" s="42">
        <f t="shared" si="10"/>
        <v>69.685</v>
      </c>
      <c r="E59" s="43">
        <f t="shared" si="11"/>
        <v>96.6504854368932</v>
      </c>
      <c r="F59" s="93">
        <v>80.4</v>
      </c>
      <c r="G59" s="42">
        <v>85.8</v>
      </c>
      <c r="H59" s="42">
        <f t="shared" si="12"/>
        <v>83.1</v>
      </c>
      <c r="I59" s="43">
        <f t="shared" si="13"/>
        <v>98.92857142857143</v>
      </c>
      <c r="J59" s="93">
        <v>81.2</v>
      </c>
      <c r="K59" s="42">
        <v>80.5</v>
      </c>
      <c r="L59" s="42">
        <f t="shared" si="14"/>
        <v>80.85</v>
      </c>
      <c r="M59" s="94">
        <f t="shared" si="15"/>
        <v>97.05882352941177</v>
      </c>
      <c r="N59" s="93">
        <f>(J59+F59+B59+O27+J27+F27+B27)/7</f>
        <v>76.76428571428572</v>
      </c>
      <c r="O59" s="42">
        <f t="shared" si="8"/>
        <v>2.9257142857142924</v>
      </c>
      <c r="P59" s="42">
        <f>(K59+G59+C59+C27+G27+K27+N27)/7</f>
        <v>79.69000000000001</v>
      </c>
      <c r="Q59" s="95">
        <f t="shared" si="16"/>
        <v>98.38271604938272</v>
      </c>
      <c r="R59" s="93">
        <f t="shared" si="9"/>
        <v>78.22714285714287</v>
      </c>
      <c r="S59" s="96">
        <f t="shared" si="17"/>
        <v>97.90631146075452</v>
      </c>
    </row>
    <row r="60" spans="1:19" s="53" customFormat="1" ht="11.25">
      <c r="A60" s="97"/>
      <c r="B60" s="98">
        <f>SUM(B38:B59)/22</f>
        <v>71.70727272727274</v>
      </c>
      <c r="C60" s="99">
        <f>SUM(C38:C59)/22</f>
        <v>74.22727272727273</v>
      </c>
      <c r="D60" s="100"/>
      <c r="E60" s="101" t="s">
        <v>66</v>
      </c>
      <c r="F60" s="98">
        <f>SUM(F38:F59)/22</f>
        <v>80.13636363636364</v>
      </c>
      <c r="G60" s="99">
        <f>SUM(G38:G59)/22</f>
        <v>84.71363636363638</v>
      </c>
      <c r="H60" s="100"/>
      <c r="I60" s="102" t="s">
        <v>67</v>
      </c>
      <c r="J60" s="98">
        <f>SUM(J38:J59)/22</f>
        <v>79.35454545454546</v>
      </c>
      <c r="K60" s="99">
        <f>SUM(K38:K59)/22</f>
        <v>85.9909090909091</v>
      </c>
      <c r="L60" s="103"/>
      <c r="M60" s="48" t="s">
        <v>68</v>
      </c>
      <c r="N60" s="103"/>
      <c r="O60" s="103"/>
      <c r="P60" s="103"/>
      <c r="Q60" s="103"/>
      <c r="R60" s="103"/>
      <c r="S60" s="104"/>
    </row>
    <row r="61" spans="1:19" s="53" customFormat="1" ht="11.25">
      <c r="A61" s="97"/>
      <c r="B61" s="105"/>
      <c r="C61" s="105"/>
      <c r="D61" s="105"/>
      <c r="E61" s="106" t="s">
        <v>69</v>
      </c>
      <c r="F61" s="105"/>
      <c r="G61" s="100"/>
      <c r="H61" s="100"/>
      <c r="I61" s="102" t="s">
        <v>70</v>
      </c>
      <c r="J61" s="100"/>
      <c r="K61" s="100"/>
      <c r="L61" s="103"/>
      <c r="M61" s="48" t="s">
        <v>71</v>
      </c>
      <c r="N61" s="103"/>
      <c r="O61" s="103"/>
      <c r="P61" s="103"/>
      <c r="Q61" s="103"/>
      <c r="R61" s="103"/>
      <c r="S61" s="104"/>
    </row>
    <row r="62" spans="1:19" s="53" customFormat="1" ht="12" thickBot="1">
      <c r="A62" s="107"/>
      <c r="B62" s="108"/>
      <c r="C62" s="108"/>
      <c r="D62" s="108"/>
      <c r="E62" s="58">
        <v>7.7</v>
      </c>
      <c r="F62" s="109"/>
      <c r="G62" s="109"/>
      <c r="H62" s="109"/>
      <c r="I62" s="58">
        <v>3.5</v>
      </c>
      <c r="J62" s="109"/>
      <c r="K62" s="109"/>
      <c r="L62" s="109"/>
      <c r="M62" s="58">
        <v>5.7</v>
      </c>
      <c r="N62" s="108"/>
      <c r="O62" s="108"/>
      <c r="P62" s="108"/>
      <c r="Q62" s="108"/>
      <c r="R62" s="108"/>
      <c r="S62" s="110"/>
    </row>
    <row r="63" spans="1:18" ht="15">
      <c r="A63" s="111"/>
      <c r="B63" s="112"/>
      <c r="C63" s="112"/>
      <c r="D63" s="112"/>
      <c r="E63" s="113"/>
      <c r="F63" s="112"/>
      <c r="G63" s="112"/>
      <c r="H63" s="112"/>
      <c r="I63" s="112"/>
      <c r="J63" s="112"/>
      <c r="K63" s="112"/>
      <c r="L63" s="112"/>
      <c r="N63" s="112"/>
      <c r="O63" s="112"/>
      <c r="P63" s="112"/>
      <c r="Q63" s="112"/>
      <c r="R63" s="112"/>
    </row>
    <row r="64" ht="15">
      <c r="A64" s="11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Birgit  Swahn</cp:lastModifiedBy>
  <cp:lastPrinted>2003-10-16T11:59:01Z</cp:lastPrinted>
  <dcterms:created xsi:type="dcterms:W3CDTF">2003-04-11T06:56:51Z</dcterms:created>
  <dcterms:modified xsi:type="dcterms:W3CDTF">2003-10-16T11:02:04Z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